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erver1.fucp.cpas.cz\PROJECT\DEPARTMENT\1626_RUR\Reporting\Externi_vykaznictvi_PBC99\11a_Ctvrtletni_zpravy\02_GLI\2020\3Q2020\"/>
    </mc:Choice>
  </mc:AlternateContent>
  <bookViews>
    <workbookView xWindow="0" yWindow="0" windowWidth="20490" windowHeight="7905" activeTab="1"/>
  </bookViews>
  <sheets>
    <sheet name="Rozvaha" sheetId="1" r:id="rId1"/>
    <sheet name="Výkaz zisku a ztráty" sheetId="2" r:id="rId2"/>
  </sheets>
  <externalReferences>
    <externalReference r:id="rId3"/>
  </externalReferences>
  <definedNames>
    <definedName name="Act_obdobi">[1]Vstupni_data!$C$11</definedName>
    <definedName name="BS_srovnavaci">[1]Vstupni_data!$C$12</definedName>
    <definedName name="PL_srovnavaci">[1]Vstupni_data!$C$13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2" l="1"/>
  <c r="D50" i="2"/>
  <c r="E49" i="2"/>
  <c r="D49" i="2"/>
  <c r="E48" i="2"/>
  <c r="D48" i="2"/>
  <c r="E46" i="2"/>
  <c r="D46" i="2"/>
  <c r="E45" i="2"/>
  <c r="E47" i="2" s="1"/>
  <c r="D45" i="2"/>
  <c r="D47" i="2" s="1"/>
  <c r="E43" i="2"/>
  <c r="D43" i="2"/>
  <c r="E42" i="2"/>
  <c r="D42" i="2"/>
  <c r="E41" i="2"/>
  <c r="D41" i="2"/>
  <c r="E40" i="2"/>
  <c r="D40" i="2"/>
  <c r="E39" i="2"/>
  <c r="D39" i="2"/>
  <c r="E38" i="2"/>
  <c r="D38" i="2"/>
  <c r="E37" i="2"/>
  <c r="D37" i="2"/>
  <c r="E36" i="2"/>
  <c r="E33" i="2"/>
  <c r="H33" i="2" s="1"/>
  <c r="D33" i="2"/>
  <c r="G33" i="2" s="1"/>
  <c r="E32" i="2"/>
  <c r="D32" i="2"/>
  <c r="E31" i="2"/>
  <c r="D31" i="2"/>
  <c r="E30" i="2"/>
  <c r="D30" i="2"/>
  <c r="E29" i="2"/>
  <c r="D29" i="2"/>
  <c r="E28" i="2"/>
  <c r="D28" i="2"/>
  <c r="E27" i="2"/>
  <c r="D27" i="2"/>
  <c r="E26" i="2"/>
  <c r="D26" i="2"/>
  <c r="E25" i="2"/>
  <c r="D25" i="2"/>
  <c r="E24" i="2"/>
  <c r="D24" i="2"/>
  <c r="E23" i="2"/>
  <c r="D23" i="2"/>
  <c r="E22" i="2"/>
  <c r="D22" i="2"/>
  <c r="E21" i="2"/>
  <c r="D21" i="2"/>
  <c r="E19" i="2"/>
  <c r="E35" i="2" s="1"/>
  <c r="E44" i="2" s="1"/>
  <c r="D19" i="2"/>
  <c r="D35" i="2" s="1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H19" i="2" s="1"/>
  <c r="D12" i="2"/>
  <c r="G19" i="2" s="1"/>
  <c r="E11" i="2"/>
  <c r="D11" i="2"/>
  <c r="E9" i="2"/>
  <c r="D9" i="2"/>
  <c r="B7" i="2"/>
  <c r="C4" i="2"/>
  <c r="C3" i="2"/>
  <c r="C2" i="2"/>
  <c r="B1" i="2"/>
  <c r="G67" i="1"/>
  <c r="J67" i="1" s="1"/>
  <c r="F67" i="1"/>
  <c r="G66" i="1"/>
  <c r="F66" i="1"/>
  <c r="K64" i="1" s="1"/>
  <c r="G65" i="1"/>
  <c r="F65" i="1"/>
  <c r="G64" i="1"/>
  <c r="L64" i="1" s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L56" i="1" s="1"/>
  <c r="F56" i="1"/>
  <c r="K56" i="1" s="1"/>
  <c r="G55" i="1"/>
  <c r="F55" i="1"/>
  <c r="G54" i="1"/>
  <c r="F54" i="1"/>
  <c r="G53" i="1"/>
  <c r="F53" i="1"/>
  <c r="E53" i="1"/>
  <c r="M53" i="1" s="1"/>
  <c r="D53" i="1"/>
  <c r="G52" i="1"/>
  <c r="F52" i="1"/>
  <c r="E52" i="1"/>
  <c r="D52" i="1"/>
  <c r="M52" i="1" s="1"/>
  <c r="M51" i="1"/>
  <c r="G51" i="1"/>
  <c r="F51" i="1"/>
  <c r="E51" i="1"/>
  <c r="D51" i="1"/>
  <c r="G50" i="1"/>
  <c r="F50" i="1"/>
  <c r="E50" i="1"/>
  <c r="D50" i="1"/>
  <c r="M50" i="1" s="1"/>
  <c r="G49" i="1"/>
  <c r="F49" i="1"/>
  <c r="E49" i="1"/>
  <c r="E47" i="1" s="1"/>
  <c r="J47" i="1" s="1"/>
  <c r="D49" i="1"/>
  <c r="M49" i="1" s="1"/>
  <c r="G48" i="1"/>
  <c r="F48" i="1"/>
  <c r="K47" i="1" s="1"/>
  <c r="E48" i="1"/>
  <c r="D48" i="1"/>
  <c r="G47" i="1"/>
  <c r="L47" i="1" s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L38" i="1" s="1"/>
  <c r="F40" i="1"/>
  <c r="G39" i="1"/>
  <c r="F39" i="1"/>
  <c r="G38" i="1"/>
  <c r="F38" i="1"/>
  <c r="I67" i="1" s="1"/>
  <c r="G32" i="1"/>
  <c r="G68" i="1" s="1"/>
  <c r="F32" i="1"/>
  <c r="F68" i="1" s="1"/>
  <c r="E32" i="1"/>
  <c r="J32" i="1" s="1"/>
  <c r="D32" i="1"/>
  <c r="G31" i="1"/>
  <c r="F31" i="1"/>
  <c r="E31" i="1"/>
  <c r="D31" i="1"/>
  <c r="G30" i="1"/>
  <c r="F30" i="1"/>
  <c r="E30" i="1"/>
  <c r="D30" i="1"/>
  <c r="G29" i="1"/>
  <c r="F29" i="1"/>
  <c r="E29" i="1"/>
  <c r="D29" i="1"/>
  <c r="L28" i="1"/>
  <c r="K28" i="1"/>
  <c r="J28" i="1"/>
  <c r="G28" i="1"/>
  <c r="F28" i="1"/>
  <c r="E28" i="1"/>
  <c r="D28" i="1"/>
  <c r="I28" i="1" s="1"/>
  <c r="G27" i="1"/>
  <c r="F27" i="1"/>
  <c r="E27" i="1"/>
  <c r="D27" i="1"/>
  <c r="G26" i="1"/>
  <c r="F26" i="1"/>
  <c r="E26" i="1"/>
  <c r="D26" i="1"/>
  <c r="G25" i="1"/>
  <c r="F25" i="1"/>
  <c r="E25" i="1"/>
  <c r="D25" i="1"/>
  <c r="I24" i="1"/>
  <c r="G24" i="1"/>
  <c r="L24" i="1" s="1"/>
  <c r="F24" i="1"/>
  <c r="K24" i="1" s="1"/>
  <c r="E24" i="1"/>
  <c r="J24" i="1" s="1"/>
  <c r="D24" i="1"/>
  <c r="G23" i="1"/>
  <c r="F23" i="1"/>
  <c r="E23" i="1"/>
  <c r="D23" i="1"/>
  <c r="G22" i="1"/>
  <c r="F22" i="1"/>
  <c r="E22" i="1"/>
  <c r="D22" i="1"/>
  <c r="G21" i="1"/>
  <c r="F21" i="1"/>
  <c r="E21" i="1"/>
  <c r="D21" i="1"/>
  <c r="L20" i="1"/>
  <c r="K20" i="1"/>
  <c r="J20" i="1"/>
  <c r="G20" i="1"/>
  <c r="F20" i="1"/>
  <c r="E20" i="1"/>
  <c r="D20" i="1"/>
  <c r="I20" i="1" s="1"/>
  <c r="G19" i="1"/>
  <c r="F19" i="1"/>
  <c r="E19" i="1"/>
  <c r="D19" i="1"/>
  <c r="G18" i="1"/>
  <c r="F18" i="1"/>
  <c r="E18" i="1"/>
  <c r="D18" i="1"/>
  <c r="G17" i="1"/>
  <c r="F17" i="1"/>
  <c r="E17" i="1"/>
  <c r="D17" i="1"/>
  <c r="G16" i="1"/>
  <c r="F16" i="1"/>
  <c r="E16" i="1"/>
  <c r="D16" i="1"/>
  <c r="L15" i="1"/>
  <c r="K15" i="1"/>
  <c r="J15" i="1"/>
  <c r="G15" i="1"/>
  <c r="F15" i="1"/>
  <c r="E15" i="1"/>
  <c r="D15" i="1"/>
  <c r="I15" i="1" s="1"/>
  <c r="G14" i="1"/>
  <c r="F14" i="1"/>
  <c r="E14" i="1"/>
  <c r="D14" i="1"/>
  <c r="G13" i="1"/>
  <c r="F13" i="1"/>
  <c r="E13" i="1"/>
  <c r="D13" i="1"/>
  <c r="I32" i="1" s="1"/>
  <c r="G9" i="1"/>
  <c r="G34" i="1" s="1"/>
  <c r="E9" i="1"/>
  <c r="E34" i="1" s="1"/>
  <c r="B7" i="1"/>
  <c r="D3" i="1"/>
  <c r="D2" i="1"/>
  <c r="B1" i="1"/>
  <c r="H50" i="2" l="1"/>
  <c r="D36" i="2"/>
  <c r="D44" i="2" s="1"/>
  <c r="M48" i="1"/>
  <c r="K38" i="1"/>
  <c r="K32" i="1"/>
  <c r="D47" i="1"/>
  <c r="L32" i="1"/>
  <c r="G50" i="2" l="1"/>
  <c r="M47" i="1"/>
  <c r="I47" i="1"/>
</calcChain>
</file>

<file path=xl/sharedStrings.xml><?xml version="1.0" encoding="utf-8"?>
<sst xmlns="http://schemas.openxmlformats.org/spreadsheetml/2006/main" count="246" uniqueCount="155">
  <si>
    <t>Sídlo:</t>
  </si>
  <si>
    <t>110 00 Praha 1 - Nové Město</t>
  </si>
  <si>
    <t>IČ:</t>
  </si>
  <si>
    <t>Rozvaha</t>
  </si>
  <si>
    <t>AKTIVA (tis. Kč)</t>
  </si>
  <si>
    <t>upraveno</t>
  </si>
  <si>
    <t>Hrubá výše</t>
  </si>
  <si>
    <t>Úprava</t>
  </si>
  <si>
    <t>Čistá výše</t>
  </si>
  <si>
    <t>A.</t>
  </si>
  <si>
    <t>Pohledávky za upsaný základní kapitál</t>
  </si>
  <si>
    <t>B.</t>
  </si>
  <si>
    <t>Dlouhodobý nehmotný majetek</t>
  </si>
  <si>
    <t>C.</t>
  </si>
  <si>
    <t>Investice</t>
  </si>
  <si>
    <t>C.I.</t>
  </si>
  <si>
    <t>Pozemky a stavby</t>
  </si>
  <si>
    <t>C.II.</t>
  </si>
  <si>
    <t>Investice 
v podnikatelských seskupeních</t>
  </si>
  <si>
    <t>C.III.</t>
  </si>
  <si>
    <t>Jiné investice</t>
  </si>
  <si>
    <t>D.</t>
  </si>
  <si>
    <t>Investice životního pojištění, je-li nositelem investičního rizika pojistník</t>
  </si>
  <si>
    <t>E.</t>
  </si>
  <si>
    <t>Dlužníci</t>
  </si>
  <si>
    <t>E.I.</t>
  </si>
  <si>
    <t>Pohledávky z operací přímého pojištění</t>
  </si>
  <si>
    <t>E.II.</t>
  </si>
  <si>
    <t>Pohledávky z operací zajištění</t>
  </si>
  <si>
    <t>E.III.</t>
  </si>
  <si>
    <t>Ostatní pohledávky</t>
  </si>
  <si>
    <t>F.</t>
  </si>
  <si>
    <t>Ostatní aktiva</t>
  </si>
  <si>
    <t>F.I.</t>
  </si>
  <si>
    <t>Dlouhodobý hmotný majetek, jiný než pozemky a stavby, a zásoby</t>
  </si>
  <si>
    <t>F.II.</t>
  </si>
  <si>
    <t>Hotovost na účtech u finančních institucí a hotovost v pokladně</t>
  </si>
  <si>
    <t>F.IV.</t>
  </si>
  <si>
    <t>Jiná aktiva</t>
  </si>
  <si>
    <t>G.</t>
  </si>
  <si>
    <t>Přechodné účty aktiv</t>
  </si>
  <si>
    <t>G.I.</t>
  </si>
  <si>
    <t>Naběhlé úroky a nájemné</t>
  </si>
  <si>
    <t>G.II.</t>
  </si>
  <si>
    <t>Odložené pořizovací náklady na pojistné smlouvy</t>
  </si>
  <si>
    <t>G.III.</t>
  </si>
  <si>
    <t>Ostatní přechodné účty aktiv</t>
  </si>
  <si>
    <t>AKTIVA CELKEM</t>
  </si>
  <si>
    <t>PASIVA (tis. Kč)</t>
  </si>
  <si>
    <t>Hodnota zajištění</t>
  </si>
  <si>
    <t xml:space="preserve">Vlastní kapitál </t>
  </si>
  <si>
    <t>-</t>
  </si>
  <si>
    <t>A.I.</t>
  </si>
  <si>
    <t>Základní kapitál</t>
  </si>
  <si>
    <t>A.II.</t>
  </si>
  <si>
    <t>Emisní ážio</t>
  </si>
  <si>
    <t>A.III.</t>
  </si>
  <si>
    <t>Rezervní fond na nové ocenění</t>
  </si>
  <si>
    <t>A.IV.</t>
  </si>
  <si>
    <t>Ostatní kapitálové fondy</t>
  </si>
  <si>
    <t>A.V.</t>
  </si>
  <si>
    <t>Rezervní fond a ostatní fondy ze zisku</t>
  </si>
  <si>
    <t>A.VI.</t>
  </si>
  <si>
    <t>Nerozdělený zisk minulých účetních období nebo neuhrazená ztráta minulých účetních období</t>
  </si>
  <si>
    <t>A.VII.</t>
  </si>
  <si>
    <t>Zisk nebo ztráta běžného účetního období</t>
  </si>
  <si>
    <t>Podřízená pasiva</t>
  </si>
  <si>
    <t>Technické rezervy</t>
  </si>
  <si>
    <t>C.1.</t>
  </si>
  <si>
    <t>Rezerva na nezasloužené pojistné</t>
  </si>
  <si>
    <t>C.2.</t>
  </si>
  <si>
    <t>Rezerva na životní pojištění</t>
  </si>
  <si>
    <t>C.3.</t>
  </si>
  <si>
    <t>Rezerva na pojistná plnění nevyřízených pojistných událostí</t>
  </si>
  <si>
    <t>C.4.</t>
  </si>
  <si>
    <t>Rezerva na bonusy a slevy</t>
  </si>
  <si>
    <t>C.6.</t>
  </si>
  <si>
    <t xml:space="preserve">Ostatní technické rezervy </t>
  </si>
  <si>
    <t>Technické rezervy u životního pojištění, 
kde jsou nositelem investičního rizika pojistníci</t>
  </si>
  <si>
    <t xml:space="preserve">Rezervy </t>
  </si>
  <si>
    <t>Depozita při pasivním zajištění</t>
  </si>
  <si>
    <t>Věřitelé</t>
  </si>
  <si>
    <t>Závazky z operací přímého pojištění</t>
  </si>
  <si>
    <t>Závazky z operací zajištění</t>
  </si>
  <si>
    <t>Závazky z dluhových cenných papírů</t>
  </si>
  <si>
    <t>G.IV.</t>
  </si>
  <si>
    <t>Závazky vůči finančním institucím</t>
  </si>
  <si>
    <t>G.V.</t>
  </si>
  <si>
    <t>Ostatní závazky</t>
  </si>
  <si>
    <t>G.VI.</t>
  </si>
  <si>
    <t>Garanční fond Kanceláře</t>
  </si>
  <si>
    <t>G.VII.</t>
  </si>
  <si>
    <t>Fond zábrany škod</t>
  </si>
  <si>
    <t>H.</t>
  </si>
  <si>
    <t>Přechodné účty pasiv</t>
  </si>
  <si>
    <t>H.I.</t>
  </si>
  <si>
    <t>Výdaje příštích období a výnosy příštích období</t>
  </si>
  <si>
    <t>H.II.</t>
  </si>
  <si>
    <t>Ostatní přechodné účty pasiv</t>
  </si>
  <si>
    <t>PASIVA CELKEM</t>
  </si>
  <si>
    <t>Výkaz zisku a ztráty</t>
  </si>
  <si>
    <t>(tis. Kč)</t>
  </si>
  <si>
    <t>I.</t>
  </si>
  <si>
    <t>TECHNICKÝ ÚČET K NEŽIVOTNÍMU POJIŠTĚNÍ</t>
  </si>
  <si>
    <t>1.</t>
  </si>
  <si>
    <t>Zasloužené pojistné, očištěné od zajištění</t>
  </si>
  <si>
    <t>2.</t>
  </si>
  <si>
    <t xml:space="preserve">Převedené výnosy z investic z Netechnického účtu </t>
  </si>
  <si>
    <t>3.</t>
  </si>
  <si>
    <t>Ostatní technické výnosy, očištěné od zajištění</t>
  </si>
  <si>
    <t>4.</t>
  </si>
  <si>
    <t>Náklady na pojistná plnění, 
očištěné od zajištění</t>
  </si>
  <si>
    <t>5.</t>
  </si>
  <si>
    <t>Změna stavu ostatních technických rezerv, očištěné od zajištění</t>
  </si>
  <si>
    <t>6.</t>
  </si>
  <si>
    <t>Bonusy a slevy, očištěné od zajištění</t>
  </si>
  <si>
    <t>7.</t>
  </si>
  <si>
    <t>Čistá výše provozních nákladů</t>
  </si>
  <si>
    <t>8.</t>
  </si>
  <si>
    <t>Ostatní technické náklady, očištěné od zajištění</t>
  </si>
  <si>
    <t>10.</t>
  </si>
  <si>
    <t xml:space="preserve">Výsledek Technického účtu k neživotnímu pojištění </t>
  </si>
  <si>
    <t>II.</t>
  </si>
  <si>
    <t>TECHNICKÝ ÚČET K ŽIVOTNÍMU POJIŠTĚNÍ</t>
  </si>
  <si>
    <t>Zasloužené pojistné, očištěné od zajištění</t>
  </si>
  <si>
    <t>Výnosy z investic</t>
  </si>
  <si>
    <t>Přírůstky hodnoty investic</t>
  </si>
  <si>
    <t>Změna stavu ostatních technických rezerv, očištěná od zajištění</t>
  </si>
  <si>
    <t>9.</t>
  </si>
  <si>
    <t>Náklady na investice</t>
  </si>
  <si>
    <t>Úbytky hodnoty investic</t>
  </si>
  <si>
    <t>11.</t>
  </si>
  <si>
    <t>Ostatní technické náklady, očištěné od zajištění</t>
  </si>
  <si>
    <t>12.</t>
  </si>
  <si>
    <t>Převod výnosů z investic na Netechnický účet</t>
  </si>
  <si>
    <t>13.</t>
  </si>
  <si>
    <t>Výsledek Technického účtu k životnímu pojištění</t>
  </si>
  <si>
    <t>III.</t>
  </si>
  <si>
    <t>NETECHNICKÝ ÚČET</t>
  </si>
  <si>
    <t>Výsledek Technického účtu k neživotnímu pojištění</t>
  </si>
  <si>
    <t xml:space="preserve">Převedené výnosy z investic z Technického účtu k životnímu pojištění </t>
  </si>
  <si>
    <t>Převod výnosů investic na Technický účet k neživotnímu pojištění</t>
  </si>
  <si>
    <t>Ostatní výnosy</t>
  </si>
  <si>
    <t>Ostatní náklady</t>
  </si>
  <si>
    <t>Daň z příjmů z běžné činnosti</t>
  </si>
  <si>
    <t>Zisk nebo ztráta z běžné činnosti po zdanění</t>
  </si>
  <si>
    <t>Mimořádné náklady</t>
  </si>
  <si>
    <t>Mimořádné výnosy</t>
  </si>
  <si>
    <t>Mimořádný zisk nebo ztráta</t>
  </si>
  <si>
    <t>14.</t>
  </si>
  <si>
    <t>Daň z příjmů z mimořádné činnosti</t>
  </si>
  <si>
    <t>15.</t>
  </si>
  <si>
    <t>Ostatní daně neuvedené v předcházejících položkách</t>
  </si>
  <si>
    <t>16.</t>
  </si>
  <si>
    <t>Zisk nebo ztráta za účetní období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</si>
</sst>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CD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rgb="FFCD0000"/>
      <name val="Arial"/>
      <family val="2"/>
      <charset val="238"/>
    </font>
    <font>
      <sz val="10"/>
      <name val="Arial"/>
      <family val="2"/>
      <charset val="238"/>
    </font>
    <font>
      <sz val="18"/>
      <name val="Arial"/>
      <family val="2"/>
      <charset val="238"/>
    </font>
    <font>
      <b/>
      <sz val="8"/>
      <name val="Arial"/>
      <family val="2"/>
      <charset val="238"/>
    </font>
    <font>
      <sz val="8"/>
      <color rgb="FFC21B17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/>
      <top/>
      <bottom style="medium">
        <color rgb="FFC00000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C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 applyAlignment="1">
      <alignment horizontal="left" vertical="center"/>
    </xf>
    <xf numFmtId="0" fontId="0" fillId="2" borderId="0" xfId="0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Border="1" applyAlignment="1" applyProtection="1">
      <alignment horizontal="left"/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3" borderId="1" xfId="0" applyFont="1" applyFill="1" applyBorder="1" applyAlignment="1">
      <alignment vertical="top" wrapText="1"/>
    </xf>
    <xf numFmtId="164" fontId="8" fillId="3" borderId="2" xfId="0" applyNumberFormat="1" applyFont="1" applyFill="1" applyBorder="1" applyAlignment="1">
      <alignment vertical="center"/>
    </xf>
    <xf numFmtId="14" fontId="8" fillId="3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/>
    </xf>
    <xf numFmtId="14" fontId="8" fillId="3" borderId="2" xfId="0" applyNumberFormat="1" applyFont="1" applyFill="1" applyBorder="1" applyAlignment="1">
      <alignment horizontal="right" vertical="center"/>
    </xf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 applyAlignment="1">
      <alignment horizontal="right" vertical="center"/>
    </xf>
    <xf numFmtId="0" fontId="8" fillId="3" borderId="3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right" vertical="center" wrapText="1"/>
    </xf>
    <xf numFmtId="0" fontId="8" fillId="4" borderId="5" xfId="0" applyFont="1" applyFill="1" applyBorder="1" applyAlignment="1">
      <alignment horizontal="right" vertical="center" wrapText="1"/>
    </xf>
    <xf numFmtId="0" fontId="11" fillId="3" borderId="6" xfId="0" applyFont="1" applyFill="1" applyBorder="1" applyAlignment="1">
      <alignment vertical="center" wrapText="1"/>
    </xf>
    <xf numFmtId="3" fontId="11" fillId="3" borderId="6" xfId="0" applyNumberFormat="1" applyFont="1" applyFill="1" applyBorder="1" applyAlignment="1">
      <alignment horizontal="right" vertical="center" wrapText="1"/>
    </xf>
    <xf numFmtId="3" fontId="11" fillId="4" borderId="6" xfId="0" applyNumberFormat="1" applyFont="1" applyFill="1" applyBorder="1" applyAlignment="1">
      <alignment vertical="center" wrapText="1"/>
    </xf>
    <xf numFmtId="0" fontId="11" fillId="3" borderId="0" xfId="0" applyFont="1" applyFill="1" applyBorder="1" applyAlignment="1">
      <alignment vertical="center" wrapText="1"/>
    </xf>
    <xf numFmtId="3" fontId="0" fillId="2" borderId="0" xfId="0" applyNumberFormat="1" applyFill="1"/>
    <xf numFmtId="0" fontId="12" fillId="3" borderId="7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3" fontId="12" fillId="3" borderId="6" xfId="0" applyNumberFormat="1" applyFont="1" applyFill="1" applyBorder="1" applyAlignment="1">
      <alignment horizontal="right" vertical="center" wrapText="1"/>
    </xf>
    <xf numFmtId="3" fontId="12" fillId="4" borderId="6" xfId="0" applyNumberFormat="1" applyFont="1" applyFill="1" applyBorder="1" applyAlignment="1">
      <alignment horizontal="right" vertical="center" wrapText="1"/>
    </xf>
    <xf numFmtId="0" fontId="12" fillId="3" borderId="6" xfId="0" applyFont="1" applyFill="1" applyBorder="1" applyAlignment="1">
      <alignment vertical="center" wrapText="1"/>
    </xf>
    <xf numFmtId="0" fontId="12" fillId="3" borderId="6" xfId="0" applyFont="1" applyFill="1" applyBorder="1" applyAlignment="1">
      <alignment vertical="center"/>
    </xf>
    <xf numFmtId="0" fontId="12" fillId="3" borderId="6" xfId="0" applyFont="1" applyFill="1" applyBorder="1" applyAlignment="1">
      <alignment horizontal="right" vertical="center" wrapText="1"/>
    </xf>
    <xf numFmtId="0" fontId="12" fillId="3" borderId="4" xfId="0" applyFont="1" applyFill="1" applyBorder="1" applyAlignment="1">
      <alignment vertical="center" wrapText="1"/>
    </xf>
    <xf numFmtId="3" fontId="12" fillId="3" borderId="4" xfId="0" applyNumberFormat="1" applyFont="1" applyFill="1" applyBorder="1" applyAlignment="1">
      <alignment horizontal="right" vertical="center" wrapText="1"/>
    </xf>
    <xf numFmtId="0" fontId="12" fillId="3" borderId="4" xfId="0" applyFont="1" applyFill="1" applyBorder="1" applyAlignment="1">
      <alignment horizontal="right" vertical="center" wrapText="1"/>
    </xf>
    <xf numFmtId="3" fontId="12" fillId="4" borderId="4" xfId="0" applyNumberFormat="1" applyFont="1" applyFill="1" applyBorder="1" applyAlignment="1">
      <alignment horizontal="right" vertical="center" wrapText="1"/>
    </xf>
    <xf numFmtId="0" fontId="11" fillId="3" borderId="4" xfId="0" applyFont="1" applyFill="1" applyBorder="1" applyAlignment="1">
      <alignment vertical="center" wrapText="1"/>
    </xf>
    <xf numFmtId="3" fontId="11" fillId="3" borderId="4" xfId="0" applyNumberFormat="1" applyFont="1" applyFill="1" applyBorder="1" applyAlignment="1">
      <alignment horizontal="right" vertical="center" wrapText="1"/>
    </xf>
    <xf numFmtId="0" fontId="11" fillId="3" borderId="4" xfId="0" applyFont="1" applyFill="1" applyBorder="1" applyAlignment="1">
      <alignment horizontal="right" vertical="center" wrapText="1"/>
    </xf>
    <xf numFmtId="3" fontId="11" fillId="4" borderId="4" xfId="0" applyNumberFormat="1" applyFont="1" applyFill="1" applyBorder="1" applyAlignment="1">
      <alignment horizontal="right" vertical="center" wrapText="1"/>
    </xf>
    <xf numFmtId="3" fontId="11" fillId="4" borderId="6" xfId="0" applyNumberFormat="1" applyFont="1" applyFill="1" applyBorder="1" applyAlignment="1">
      <alignment horizontal="right" vertical="center" wrapText="1"/>
    </xf>
    <xf numFmtId="0" fontId="11" fillId="3" borderId="7" xfId="0" applyFont="1" applyFill="1" applyBorder="1" applyAlignment="1">
      <alignment vertical="center" wrapText="1"/>
    </xf>
    <xf numFmtId="3" fontId="11" fillId="3" borderId="7" xfId="0" applyNumberFormat="1" applyFont="1" applyFill="1" applyBorder="1" applyAlignment="1">
      <alignment horizontal="right" vertical="center" wrapText="1"/>
    </xf>
    <xf numFmtId="3" fontId="11" fillId="4" borderId="7" xfId="0" applyNumberFormat="1" applyFont="1" applyFill="1" applyBorder="1" applyAlignment="1">
      <alignment horizontal="right" vertical="center" wrapText="1"/>
    </xf>
    <xf numFmtId="0" fontId="0" fillId="2" borderId="8" xfId="0" applyFill="1" applyBorder="1"/>
    <xf numFmtId="164" fontId="8" fillId="3" borderId="2" xfId="0" applyNumberFormat="1" applyFont="1" applyFill="1" applyBorder="1" applyAlignment="1">
      <alignment horizontal="center" vertical="center"/>
    </xf>
    <xf numFmtId="3" fontId="11" fillId="0" borderId="6" xfId="0" applyNumberFormat="1" applyFont="1" applyFill="1" applyBorder="1" applyAlignment="1">
      <alignment horizontal="right" vertical="center" wrapText="1"/>
    </xf>
    <xf numFmtId="0" fontId="11" fillId="3" borderId="6" xfId="0" applyFont="1" applyFill="1" applyBorder="1" applyAlignment="1">
      <alignment horizontal="left" vertical="center" wrapText="1"/>
    </xf>
    <xf numFmtId="49" fontId="13" fillId="3" borderId="6" xfId="0" applyNumberFormat="1" applyFont="1" applyFill="1" applyBorder="1" applyAlignment="1">
      <alignment horizontal="right" vertical="center" wrapText="1"/>
    </xf>
    <xf numFmtId="0" fontId="11" fillId="3" borderId="8" xfId="0" applyFont="1" applyFill="1" applyBorder="1" applyAlignment="1">
      <alignment vertical="center" wrapText="1"/>
    </xf>
    <xf numFmtId="3" fontId="11" fillId="3" borderId="8" xfId="0" applyNumberFormat="1" applyFont="1" applyFill="1" applyBorder="1" applyAlignment="1">
      <alignment horizontal="right" vertical="center" wrapText="1"/>
    </xf>
    <xf numFmtId="3" fontId="11" fillId="4" borderId="8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left" vertical="center" indent="25"/>
    </xf>
    <xf numFmtId="0" fontId="4" fillId="2" borderId="0" xfId="0" applyFont="1" applyFill="1" applyBorder="1" applyAlignment="1" applyProtection="1">
      <alignment horizontal="left" indent="25"/>
      <protection locked="0"/>
    </xf>
    <xf numFmtId="0" fontId="4" fillId="2" borderId="0" xfId="0" applyFont="1" applyFill="1" applyBorder="1" applyAlignment="1" applyProtection="1">
      <alignment horizontal="left" indent="30"/>
      <protection locked="0"/>
    </xf>
    <xf numFmtId="0" fontId="8" fillId="3" borderId="2" xfId="0" applyFont="1" applyFill="1" applyBorder="1" applyAlignment="1">
      <alignment vertical="center"/>
    </xf>
    <xf numFmtId="0" fontId="8" fillId="4" borderId="2" xfId="0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right" vertical="center" wrapText="1"/>
    </xf>
    <xf numFmtId="0" fontId="11" fillId="4" borderId="4" xfId="0" applyFont="1" applyFill="1" applyBorder="1" applyAlignment="1">
      <alignment horizontal="right" vertical="center" wrapText="1"/>
    </xf>
    <xf numFmtId="3" fontId="14" fillId="4" borderId="6" xfId="0" applyNumberFormat="1" applyFont="1" applyFill="1" applyBorder="1" applyAlignment="1">
      <alignment horizontal="right" vertical="center" wrapText="1"/>
    </xf>
    <xf numFmtId="0" fontId="12" fillId="3" borderId="0" xfId="0" applyFont="1" applyFill="1" applyBorder="1" applyAlignment="1">
      <alignment horizontal="right" vertical="center" wrapText="1"/>
    </xf>
    <xf numFmtId="3" fontId="12" fillId="4" borderId="0" xfId="0" applyNumberFormat="1" applyFont="1" applyFill="1" applyBorder="1" applyAlignment="1">
      <alignment horizontal="right" vertical="center" wrapText="1"/>
    </xf>
    <xf numFmtId="0" fontId="0" fillId="2" borderId="0" xfId="0" applyFont="1" applyFill="1"/>
    <xf numFmtId="0" fontId="12" fillId="3" borderId="7" xfId="0" applyFont="1" applyFill="1" applyBorder="1" applyAlignment="1">
      <alignment horizontal="right" vertical="top" wrapText="1"/>
    </xf>
    <xf numFmtId="0" fontId="12" fillId="3" borderId="0" xfId="0" applyFont="1" applyFill="1" applyAlignment="1">
      <alignment vertical="center" wrapText="1"/>
    </xf>
    <xf numFmtId="0" fontId="11" fillId="3" borderId="6" xfId="0" applyFont="1" applyFill="1" applyBorder="1" applyAlignment="1">
      <alignment horizontal="right" vertical="center" wrapText="1"/>
    </xf>
    <xf numFmtId="0" fontId="11" fillId="4" borderId="6" xfId="0" applyFont="1" applyFill="1" applyBorder="1" applyAlignment="1">
      <alignment horizontal="right" vertical="center" wrapText="1"/>
    </xf>
    <xf numFmtId="0" fontId="12" fillId="3" borderId="6" xfId="0" applyFont="1" applyFill="1" applyBorder="1" applyAlignment="1">
      <alignment horizontal="right" vertical="top" wrapText="1"/>
    </xf>
    <xf numFmtId="0" fontId="11" fillId="3" borderId="7" xfId="0" applyFont="1" applyFill="1" applyBorder="1" applyAlignment="1">
      <alignment horizontal="right" vertical="top" wrapText="1"/>
    </xf>
    <xf numFmtId="0" fontId="11" fillId="3" borderId="0" xfId="0" applyFont="1" applyFill="1" applyAlignment="1">
      <alignment vertical="center" wrapText="1"/>
    </xf>
    <xf numFmtId="3" fontId="11" fillId="4" borderId="0" xfId="0" applyNumberFormat="1" applyFont="1" applyFill="1" applyBorder="1" applyAlignment="1">
      <alignment horizontal="right" vertical="center" wrapText="1"/>
    </xf>
    <xf numFmtId="3" fontId="11" fillId="3" borderId="0" xfId="0" applyNumberFormat="1" applyFont="1" applyFill="1" applyBorder="1" applyAlignment="1">
      <alignment horizontal="right" vertical="center" wrapText="1"/>
    </xf>
    <xf numFmtId="3" fontId="12" fillId="3" borderId="0" xfId="0" applyNumberFormat="1" applyFont="1" applyFill="1" applyBorder="1" applyAlignment="1">
      <alignment horizontal="right" vertical="center" wrapText="1"/>
    </xf>
    <xf numFmtId="3" fontId="12" fillId="4" borderId="6" xfId="0" applyNumberFormat="1" applyFont="1" applyFill="1" applyBorder="1" applyAlignment="1">
      <alignment vertical="center" wrapText="1"/>
    </xf>
    <xf numFmtId="0" fontId="11" fillId="3" borderId="8" xfId="0" applyFont="1" applyFill="1" applyBorder="1" applyAlignment="1">
      <alignment horizontal="right" vertical="center" wrapText="1"/>
    </xf>
    <xf numFmtId="3" fontId="11" fillId="4" borderId="8" xfId="0" applyNumberFormat="1" applyFont="1" applyFill="1" applyBorder="1" applyAlignment="1">
      <alignment vertical="center" wrapText="1"/>
    </xf>
  </cellXfs>
  <cellStyles count="1">
    <cellStyle name="Normální" xfId="0" builtinId="0"/>
  </cellStyles>
  <dxfs count="100"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190501</xdr:colOff>
      <xdr:row>0</xdr:row>
      <xdr:rowOff>180975</xdr:rowOff>
    </xdr:from>
    <xdr:to>
      <xdr:col>6</xdr:col>
      <xdr:colOff>895351</xdr:colOff>
      <xdr:row>4</xdr:row>
      <xdr:rowOff>76200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2176" y="180975"/>
          <a:ext cx="1752600" cy="657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457200</xdr:colOff>
      <xdr:row>0</xdr:row>
      <xdr:rowOff>114300</xdr:rowOff>
    </xdr:from>
    <xdr:to>
      <xdr:col>4</xdr:col>
      <xdr:colOff>1047750</xdr:colOff>
      <xdr:row>4</xdr:row>
      <xdr:rowOff>9525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8725" y="114300"/>
          <a:ext cx="175260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/1626_RUR/Reporting/Externi_vykaznictvi_PBC99/11a_Ctvrtletni_zpravy/02_GLI/2021/1Q2021/PAT_vykazy_2021-03_V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y"/>
      <sheetName val="Vstupni_data"/>
      <sheetName val="Rozdělovník"/>
      <sheetName val="Rozvaha_dlouhá"/>
      <sheetName val="VZZ_dlouhá"/>
      <sheetName val="Rozvaha"/>
      <sheetName val="Výkaz zisku a ztráty"/>
      <sheetName val="BSS-WS1"/>
      <sheetName val="Ropos10"/>
      <sheetName val="Vypos20"/>
      <sheetName val="Rozvaha-prac"/>
      <sheetName val="VZZ-prac"/>
      <sheetName val="HK"/>
      <sheetName val="HK_pomocne"/>
      <sheetName val="OvOs"/>
      <sheetName val="391_čaro"/>
      <sheetName val="Saldovani"/>
      <sheetName val="Rozvaha_srovnavaci"/>
      <sheetName val="VZZ_srovnavaci"/>
      <sheetName val="Pozn.ke KR"/>
    </sheetNames>
    <sheetDataSet>
      <sheetData sheetId="0"/>
      <sheetData sheetId="1">
        <row r="11">
          <cell r="C11">
            <v>44286</v>
          </cell>
        </row>
        <row r="12">
          <cell r="C12">
            <v>44196</v>
          </cell>
        </row>
        <row r="13">
          <cell r="C13">
            <v>43921</v>
          </cell>
        </row>
      </sheetData>
      <sheetData sheetId="2"/>
      <sheetData sheetId="3">
        <row r="5">
          <cell r="F5" t="str">
            <v>Pojišťovna Patricie a.s.</v>
          </cell>
        </row>
        <row r="6">
          <cell r="F6" t="str">
            <v>Spálená 75/16, Praha 1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E12">
            <v>46944</v>
          </cell>
          <cell r="F12">
            <v>46882</v>
          </cell>
          <cell r="G12">
            <v>62</v>
          </cell>
          <cell r="H12">
            <v>74</v>
          </cell>
        </row>
        <row r="14">
          <cell r="E14">
            <v>1264577</v>
          </cell>
          <cell r="F14">
            <v>0</v>
          </cell>
          <cell r="G14">
            <v>1264577</v>
          </cell>
          <cell r="H14">
            <v>1109563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22">
          <cell r="E22">
            <v>1264577</v>
          </cell>
          <cell r="F22">
            <v>0</v>
          </cell>
          <cell r="G22">
            <v>1264577</v>
          </cell>
          <cell r="H22">
            <v>1109563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E35">
            <v>87161</v>
          </cell>
          <cell r="F35">
            <v>36466</v>
          </cell>
          <cell r="G35">
            <v>50695</v>
          </cell>
          <cell r="H35">
            <v>112128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6">
          <cell r="E46">
            <v>87161</v>
          </cell>
          <cell r="F46">
            <v>36466</v>
          </cell>
          <cell r="G46">
            <v>50695</v>
          </cell>
          <cell r="H46">
            <v>112128</v>
          </cell>
        </row>
        <row r="49">
          <cell r="E49">
            <v>54373</v>
          </cell>
          <cell r="F49">
            <v>0</v>
          </cell>
          <cell r="G49">
            <v>54373</v>
          </cell>
          <cell r="H49">
            <v>73954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E51">
            <v>54373</v>
          </cell>
          <cell r="F51">
            <v>0</v>
          </cell>
          <cell r="G51">
            <v>54373</v>
          </cell>
          <cell r="H51">
            <v>73954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</row>
        <row r="53">
          <cell r="E53">
            <v>575</v>
          </cell>
          <cell r="F53">
            <v>0</v>
          </cell>
          <cell r="G53">
            <v>575</v>
          </cell>
          <cell r="H53">
            <v>128937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8">
          <cell r="E58">
            <v>575</v>
          </cell>
          <cell r="F58">
            <v>0</v>
          </cell>
          <cell r="G58">
            <v>575</v>
          </cell>
          <cell r="H58">
            <v>128937</v>
          </cell>
        </row>
        <row r="60">
          <cell r="E60">
            <v>1453630</v>
          </cell>
          <cell r="F60">
            <v>83348</v>
          </cell>
          <cell r="G60">
            <v>1370282</v>
          </cell>
          <cell r="H60">
            <v>1424656</v>
          </cell>
        </row>
        <row r="63">
          <cell r="F63">
            <v>1362935</v>
          </cell>
          <cell r="G63">
            <v>1373697</v>
          </cell>
        </row>
        <row r="64">
          <cell r="F64">
            <v>500000</v>
          </cell>
          <cell r="G64">
            <v>500000</v>
          </cell>
        </row>
        <row r="66">
          <cell r="F66">
            <v>382500</v>
          </cell>
          <cell r="G66">
            <v>382500</v>
          </cell>
        </row>
        <row r="67">
          <cell r="F67">
            <v>0</v>
          </cell>
          <cell r="G67">
            <v>0</v>
          </cell>
        </row>
        <row r="68">
          <cell r="F68">
            <v>-1415</v>
          </cell>
          <cell r="G68">
            <v>14832</v>
          </cell>
        </row>
        <row r="69">
          <cell r="F69">
            <v>100000</v>
          </cell>
          <cell r="G69">
            <v>100000</v>
          </cell>
        </row>
        <row r="70">
          <cell r="F70">
            <v>376364</v>
          </cell>
          <cell r="G70">
            <v>19</v>
          </cell>
        </row>
        <row r="71">
          <cell r="F71">
            <v>5486</v>
          </cell>
          <cell r="G71">
            <v>376346</v>
          </cell>
        </row>
        <row r="72">
          <cell r="F72">
            <v>0</v>
          </cell>
          <cell r="G72">
            <v>0</v>
          </cell>
        </row>
        <row r="73">
          <cell r="F73">
            <v>0</v>
          </cell>
          <cell r="G73">
            <v>0</v>
          </cell>
        </row>
        <row r="75">
          <cell r="E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</row>
        <row r="78">
          <cell r="E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</row>
        <row r="81">
          <cell r="E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</row>
        <row r="84">
          <cell r="E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</row>
        <row r="87">
          <cell r="E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</row>
        <row r="92">
          <cell r="F92">
            <v>0</v>
          </cell>
          <cell r="G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F95">
            <v>5294</v>
          </cell>
          <cell r="G95">
            <v>5294</v>
          </cell>
        </row>
        <row r="99">
          <cell r="F99">
            <v>0</v>
          </cell>
          <cell r="G99">
            <v>0</v>
          </cell>
        </row>
        <row r="100">
          <cell r="F100">
            <v>1300</v>
          </cell>
          <cell r="G100">
            <v>12617</v>
          </cell>
        </row>
        <row r="101">
          <cell r="F101">
            <v>12</v>
          </cell>
          <cell r="G101">
            <v>716</v>
          </cell>
        </row>
        <row r="104">
          <cell r="F104">
            <v>0</v>
          </cell>
          <cell r="G104">
            <v>0</v>
          </cell>
        </row>
        <row r="107">
          <cell r="F107">
            <v>0</v>
          </cell>
          <cell r="G107">
            <v>0</v>
          </cell>
        </row>
        <row r="111">
          <cell r="F111">
            <v>0</v>
          </cell>
          <cell r="G111">
            <v>0</v>
          </cell>
        </row>
        <row r="114">
          <cell r="F114">
            <v>1288</v>
          </cell>
          <cell r="G114">
            <v>11901</v>
          </cell>
        </row>
        <row r="118">
          <cell r="F118">
            <v>0</v>
          </cell>
          <cell r="G118">
            <v>0</v>
          </cell>
        </row>
        <row r="119">
          <cell r="F119">
            <v>0</v>
          </cell>
          <cell r="G119">
            <v>0</v>
          </cell>
        </row>
        <row r="120">
          <cell r="F120">
            <v>753</v>
          </cell>
          <cell r="G120">
            <v>33048</v>
          </cell>
        </row>
        <row r="121">
          <cell r="F121">
            <v>0</v>
          </cell>
          <cell r="G121">
            <v>0</v>
          </cell>
        </row>
        <row r="122">
          <cell r="F122">
            <v>753</v>
          </cell>
          <cell r="G122">
            <v>33048</v>
          </cell>
        </row>
        <row r="124">
          <cell r="F124">
            <v>1370282</v>
          </cell>
          <cell r="G124">
            <v>1424656</v>
          </cell>
        </row>
      </sheetData>
      <sheetData sheetId="4">
        <row r="16">
          <cell r="G16">
            <v>0</v>
          </cell>
          <cell r="J16">
            <v>515</v>
          </cell>
        </row>
        <row r="17">
          <cell r="G17">
            <v>0</v>
          </cell>
          <cell r="J17">
            <v>0</v>
          </cell>
        </row>
        <row r="18">
          <cell r="G18">
            <v>0</v>
          </cell>
          <cell r="J18">
            <v>2557</v>
          </cell>
        </row>
        <row r="25">
          <cell r="G25">
            <v>0</v>
          </cell>
          <cell r="J25">
            <v>9531</v>
          </cell>
        </row>
        <row r="26">
          <cell r="G26">
            <v>0</v>
          </cell>
          <cell r="J26">
            <v>0</v>
          </cell>
        </row>
        <row r="27">
          <cell r="G27">
            <v>0</v>
          </cell>
          <cell r="J27">
            <v>146</v>
          </cell>
        </row>
        <row r="32">
          <cell r="G32">
            <v>0</v>
          </cell>
          <cell r="J32">
            <v>10102</v>
          </cell>
        </row>
        <row r="33">
          <cell r="G33">
            <v>0</v>
          </cell>
          <cell r="J33">
            <v>3525</v>
          </cell>
        </row>
        <row r="34">
          <cell r="G34">
            <v>0</v>
          </cell>
          <cell r="J34">
            <v>-20232</v>
          </cell>
        </row>
        <row r="39">
          <cell r="G39">
            <v>0</v>
          </cell>
          <cell r="J39">
            <v>0</v>
          </cell>
        </row>
        <row r="48">
          <cell r="G48">
            <v>0</v>
          </cell>
          <cell r="J48">
            <v>0</v>
          </cell>
        </row>
        <row r="49">
          <cell r="G49">
            <v>0</v>
          </cell>
          <cell r="J49">
            <v>0</v>
          </cell>
        </row>
        <row r="50">
          <cell r="G50">
            <v>0</v>
          </cell>
          <cell r="J50">
            <v>0</v>
          </cell>
        </row>
        <row r="57">
          <cell r="G57">
            <v>0</v>
          </cell>
          <cell r="J57">
            <v>0</v>
          </cell>
        </row>
        <row r="62">
          <cell r="G62">
            <v>0</v>
          </cell>
          <cell r="J62">
            <v>0</v>
          </cell>
        </row>
        <row r="63">
          <cell r="G63">
            <v>0</v>
          </cell>
          <cell r="J63">
            <v>0</v>
          </cell>
        </row>
        <row r="68">
          <cell r="G68">
            <v>0</v>
          </cell>
          <cell r="J68">
            <v>0</v>
          </cell>
        </row>
        <row r="72">
          <cell r="G72">
            <v>0</v>
          </cell>
          <cell r="J72">
            <v>0</v>
          </cell>
        </row>
        <row r="73">
          <cell r="G73">
            <v>0</v>
          </cell>
          <cell r="J73">
            <v>0</v>
          </cell>
        </row>
        <row r="74">
          <cell r="G74">
            <v>0</v>
          </cell>
          <cell r="J74">
            <v>0</v>
          </cell>
        </row>
        <row r="75">
          <cell r="G75">
            <v>0</v>
          </cell>
          <cell r="J75">
            <v>0</v>
          </cell>
        </row>
        <row r="76">
          <cell r="G76">
            <v>0</v>
          </cell>
          <cell r="J76">
            <v>0</v>
          </cell>
        </row>
        <row r="88">
          <cell r="G88">
            <v>4819</v>
          </cell>
          <cell r="J88">
            <v>76077</v>
          </cell>
        </row>
        <row r="89">
          <cell r="G89">
            <v>0</v>
          </cell>
          <cell r="J89">
            <v>0</v>
          </cell>
        </row>
        <row r="93">
          <cell r="G93">
            <v>403</v>
          </cell>
          <cell r="J93">
            <v>45751</v>
          </cell>
        </row>
        <row r="94">
          <cell r="G94">
            <v>0</v>
          </cell>
          <cell r="J94">
            <v>0</v>
          </cell>
        </row>
        <row r="95">
          <cell r="G95">
            <v>1226</v>
          </cell>
          <cell r="J95">
            <v>8124</v>
          </cell>
        </row>
        <row r="96">
          <cell r="G96">
            <v>-709</v>
          </cell>
          <cell r="J96">
            <v>4679</v>
          </cell>
        </row>
        <row r="97">
          <cell r="G97">
            <v>865</v>
          </cell>
          <cell r="J97">
            <v>10569</v>
          </cell>
        </row>
        <row r="99">
          <cell r="G99">
            <v>0</v>
          </cell>
          <cell r="J99">
            <v>0</v>
          </cell>
        </row>
        <row r="100">
          <cell r="G100">
            <v>0</v>
          </cell>
          <cell r="J100">
            <v>0</v>
          </cell>
        </row>
        <row r="102">
          <cell r="G102">
            <v>0</v>
          </cell>
          <cell r="J102">
            <v>0</v>
          </cell>
        </row>
        <row r="103">
          <cell r="G103">
            <v>0</v>
          </cell>
          <cell r="J103">
            <v>1</v>
          </cell>
        </row>
        <row r="104">
          <cell r="G104">
            <v>5486</v>
          </cell>
          <cell r="J104">
            <v>2969</v>
          </cell>
        </row>
      </sheetData>
      <sheetData sheetId="5">
        <row r="4">
          <cell r="D4" t="str">
            <v>110 00 Praha 1 - Nové Město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8"/>
  <sheetViews>
    <sheetView workbookViewId="0">
      <selection activeCell="J6" sqref="J6"/>
    </sheetView>
  </sheetViews>
  <sheetFormatPr defaultRowHeight="15" outlineLevelRow="1" x14ac:dyDescent="0.25"/>
  <cols>
    <col min="1" max="1" width="9.140625" style="2"/>
    <col min="2" max="2" width="5.42578125" style="2" bestFit="1" customWidth="1"/>
    <col min="3" max="3" width="40.7109375" style="2" customWidth="1"/>
    <col min="4" max="7" width="15.7109375" style="2" customWidth="1"/>
    <col min="8" max="16384" width="9.140625" style="2"/>
  </cols>
  <sheetData>
    <row r="1" spans="2:12" ht="20.25" customHeight="1" x14ac:dyDescent="0.25">
      <c r="B1" s="1" t="str">
        <f>+"Čtvrtletní zpráva "&amp;TEXT(Act_obdobi,"rrrr")</f>
        <v>Čtvrtletní zpráva 2021</v>
      </c>
      <c r="C1" s="1"/>
    </row>
    <row r="2" spans="2:12" ht="20.25" customHeight="1" x14ac:dyDescent="0.25">
      <c r="C2" s="3"/>
      <c r="D2" s="4" t="str">
        <f>+[1]Rozvaha_dlouhá!F5</f>
        <v>Pojišťovna Patricie a.s.</v>
      </c>
      <c r="E2" s="3"/>
      <c r="F2" s="3"/>
      <c r="G2" s="3"/>
      <c r="H2" s="3"/>
    </row>
    <row r="3" spans="2:12" ht="20.25" customHeight="1" x14ac:dyDescent="0.25">
      <c r="B3" s="5" t="s">
        <v>0</v>
      </c>
      <c r="D3" s="6" t="str">
        <f>+[1]Rozvaha_dlouhá!F6</f>
        <v>Spálená 75/16, Praha 1</v>
      </c>
      <c r="H3" s="7"/>
    </row>
    <row r="4" spans="2:12" ht="20.25" customHeight="1" x14ac:dyDescent="0.25">
      <c r="D4" s="6" t="s">
        <v>1</v>
      </c>
      <c r="E4" s="6"/>
      <c r="H4" s="7"/>
    </row>
    <row r="5" spans="2:12" ht="20.25" customHeight="1" x14ac:dyDescent="0.25">
      <c r="B5" s="8" t="s">
        <v>2</v>
      </c>
      <c r="D5" s="6">
        <v>61859869</v>
      </c>
      <c r="H5" s="7"/>
    </row>
    <row r="6" spans="2:12" ht="43.5" customHeight="1" x14ac:dyDescent="0.25">
      <c r="B6" s="9" t="s">
        <v>3</v>
      </c>
      <c r="C6" s="9"/>
      <c r="D6" s="9"/>
      <c r="E6" s="9"/>
      <c r="F6" s="9"/>
      <c r="G6" s="9"/>
    </row>
    <row r="7" spans="2:12" x14ac:dyDescent="0.25">
      <c r="B7" s="10" t="str">
        <f>+"k "&amp;TEXT(Act_obdobi,"d.m.rrrr")</f>
        <v>k 31.3.2021</v>
      </c>
      <c r="C7" s="10"/>
      <c r="D7" s="10"/>
      <c r="E7" s="10"/>
      <c r="F7" s="10"/>
      <c r="G7" s="10"/>
    </row>
    <row r="8" spans="2:12" ht="15.75" thickBot="1" x14ac:dyDescent="0.3"/>
    <row r="9" spans="2:12" ht="18" customHeight="1" thickTop="1" thickBot="1" x14ac:dyDescent="0.3">
      <c r="B9" s="11" t="s">
        <v>4</v>
      </c>
      <c r="C9" s="11"/>
      <c r="D9" s="12"/>
      <c r="E9" s="13" t="str">
        <f>+TEXT(Act_obdobi,"d.m.rrr")</f>
        <v>31.3.2021</v>
      </c>
      <c r="F9" s="14"/>
      <c r="G9" s="15" t="str">
        <f>+TEXT(BS_srovnavaci,"d.m.rrr")</f>
        <v>31.12.2020</v>
      </c>
    </row>
    <row r="10" spans="2:12" ht="13.5" hidden="1" customHeight="1" outlineLevel="1" x14ac:dyDescent="0.25">
      <c r="B10" s="16"/>
      <c r="C10" s="16"/>
      <c r="D10" s="17"/>
      <c r="E10" s="17"/>
      <c r="F10" s="18"/>
      <c r="G10" s="19" t="s">
        <v>5</v>
      </c>
      <c r="H10" s="20"/>
    </row>
    <row r="11" spans="2:12" ht="9" hidden="1" customHeight="1" outlineLevel="1" x14ac:dyDescent="0.25">
      <c r="B11" s="16"/>
      <c r="C11" s="16"/>
      <c r="D11" s="21"/>
      <c r="E11" s="21"/>
      <c r="F11" s="22"/>
      <c r="G11" s="23"/>
    </row>
    <row r="12" spans="2:12" collapsed="1" x14ac:dyDescent="0.25">
      <c r="B12" s="24"/>
      <c r="C12" s="24"/>
      <c r="D12" s="25" t="s">
        <v>6</v>
      </c>
      <c r="E12" s="25" t="s">
        <v>7</v>
      </c>
      <c r="F12" s="26" t="s">
        <v>8</v>
      </c>
      <c r="G12" s="25" t="s">
        <v>8</v>
      </c>
    </row>
    <row r="13" spans="2:12" ht="20.45" hidden="1" customHeight="1" outlineLevel="1" x14ac:dyDescent="0.25">
      <c r="B13" s="27" t="s">
        <v>9</v>
      </c>
      <c r="C13" s="27" t="s">
        <v>10</v>
      </c>
      <c r="D13" s="28">
        <f>+[1]Rozvaha_dlouhá!E11</f>
        <v>0</v>
      </c>
      <c r="E13" s="28">
        <f>+[1]Rozvaha_dlouhá!F11</f>
        <v>0</v>
      </c>
      <c r="F13" s="29">
        <f>+[1]Rozvaha_dlouhá!G11</f>
        <v>0</v>
      </c>
      <c r="G13" s="28">
        <f>+[1]Rozvaha_dlouhá!H11</f>
        <v>0</v>
      </c>
    </row>
    <row r="14" spans="2:12" ht="20.45" customHeight="1" collapsed="1" x14ac:dyDescent="0.25">
      <c r="B14" s="27" t="s">
        <v>11</v>
      </c>
      <c r="C14" s="27" t="s">
        <v>12</v>
      </c>
      <c r="D14" s="28">
        <f>+[1]Rozvaha_dlouhá!E12</f>
        <v>46944</v>
      </c>
      <c r="E14" s="28">
        <f>+[1]Rozvaha_dlouhá!F12</f>
        <v>46882</v>
      </c>
      <c r="F14" s="29">
        <f>+[1]Rozvaha_dlouhá!G12</f>
        <v>62</v>
      </c>
      <c r="G14" s="28">
        <f>+[1]Rozvaha_dlouhá!H12</f>
        <v>74</v>
      </c>
    </row>
    <row r="15" spans="2:12" ht="20.45" customHeight="1" x14ac:dyDescent="0.25">
      <c r="B15" s="30" t="s">
        <v>13</v>
      </c>
      <c r="C15" s="27" t="s">
        <v>14</v>
      </c>
      <c r="D15" s="28">
        <f>+[1]Rozvaha_dlouhá!E14</f>
        <v>1264577</v>
      </c>
      <c r="E15" s="28">
        <f>+[1]Rozvaha_dlouhá!F14</f>
        <v>0</v>
      </c>
      <c r="F15" s="29">
        <f>+[1]Rozvaha_dlouhá!G14</f>
        <v>1264577</v>
      </c>
      <c r="G15" s="28">
        <f>+[1]Rozvaha_dlouhá!H14</f>
        <v>1109563</v>
      </c>
      <c r="I15" s="31">
        <f>+D15-D16-D17-D18</f>
        <v>0</v>
      </c>
      <c r="J15" s="31">
        <f t="shared" ref="J15:L15" si="0">+E15-E16-E17-E18</f>
        <v>0</v>
      </c>
      <c r="K15" s="31">
        <f t="shared" si="0"/>
        <v>0</v>
      </c>
      <c r="L15" s="31">
        <f t="shared" si="0"/>
        <v>0</v>
      </c>
    </row>
    <row r="16" spans="2:12" ht="20.45" customHeight="1" x14ac:dyDescent="0.25">
      <c r="B16" s="32" t="s">
        <v>15</v>
      </c>
      <c r="C16" s="33" t="s">
        <v>16</v>
      </c>
      <c r="D16" s="34">
        <f>+[1]Rozvaha_dlouhá!E15</f>
        <v>0</v>
      </c>
      <c r="E16" s="34">
        <f>+[1]Rozvaha_dlouhá!F15</f>
        <v>0</v>
      </c>
      <c r="F16" s="35">
        <f>+[1]Rozvaha_dlouhá!G15</f>
        <v>0</v>
      </c>
      <c r="G16" s="34">
        <f>+[1]Rozvaha_dlouhá!H15</f>
        <v>0</v>
      </c>
    </row>
    <row r="17" spans="2:12" ht="20.25" customHeight="1" x14ac:dyDescent="0.25">
      <c r="B17" s="36" t="s">
        <v>17</v>
      </c>
      <c r="C17" s="37" t="s">
        <v>18</v>
      </c>
      <c r="D17" s="34">
        <f>+[1]Rozvaha_dlouhá!E17</f>
        <v>0</v>
      </c>
      <c r="E17" s="38">
        <f>+[1]Rozvaha_dlouhá!F17</f>
        <v>0</v>
      </c>
      <c r="F17" s="35">
        <f>+[1]Rozvaha_dlouhá!G17</f>
        <v>0</v>
      </c>
      <c r="G17" s="34">
        <f>+[1]Rozvaha_dlouhá!H17</f>
        <v>0</v>
      </c>
    </row>
    <row r="18" spans="2:12" ht="20.45" customHeight="1" x14ac:dyDescent="0.25">
      <c r="B18" s="39" t="s">
        <v>19</v>
      </c>
      <c r="C18" s="39" t="s">
        <v>20</v>
      </c>
      <c r="D18" s="40">
        <f>+[1]Rozvaha_dlouhá!E22</f>
        <v>1264577</v>
      </c>
      <c r="E18" s="41">
        <f>+[1]Rozvaha_dlouhá!F22</f>
        <v>0</v>
      </c>
      <c r="F18" s="42">
        <f>+[1]Rozvaha_dlouhá!G22</f>
        <v>1264577</v>
      </c>
      <c r="G18" s="40">
        <f>+[1]Rozvaha_dlouhá!H22</f>
        <v>1109563</v>
      </c>
    </row>
    <row r="19" spans="2:12" ht="27" customHeight="1" x14ac:dyDescent="0.25">
      <c r="B19" s="30" t="s">
        <v>21</v>
      </c>
      <c r="C19" s="43" t="s">
        <v>22</v>
      </c>
      <c r="D19" s="44">
        <f>+[1]Rozvaha_dlouhá!E34</f>
        <v>0</v>
      </c>
      <c r="E19" s="45">
        <f>+[1]Rozvaha_dlouhá!F34</f>
        <v>0</v>
      </c>
      <c r="F19" s="46">
        <f>+[1]Rozvaha_dlouhá!G34</f>
        <v>0</v>
      </c>
      <c r="G19" s="44">
        <f>+[1]Rozvaha_dlouhá!H34</f>
        <v>0</v>
      </c>
    </row>
    <row r="20" spans="2:12" ht="20.45" customHeight="1" x14ac:dyDescent="0.25">
      <c r="B20" s="27" t="s">
        <v>23</v>
      </c>
      <c r="C20" s="43" t="s">
        <v>24</v>
      </c>
      <c r="D20" s="44">
        <f>+[1]Rozvaha_dlouhá!E35</f>
        <v>87161</v>
      </c>
      <c r="E20" s="44">
        <f>+[1]Rozvaha_dlouhá!F35</f>
        <v>36466</v>
      </c>
      <c r="F20" s="46">
        <f>+[1]Rozvaha_dlouhá!G35</f>
        <v>50695</v>
      </c>
      <c r="G20" s="44">
        <f>+[1]Rozvaha_dlouhá!H35</f>
        <v>112128</v>
      </c>
      <c r="I20" s="31">
        <f>+D20-D21-D22-D23</f>
        <v>0</v>
      </c>
      <c r="J20" s="31">
        <f t="shared" ref="J20:L20" si="1">+E20-E21-E22-E23</f>
        <v>0</v>
      </c>
      <c r="K20" s="31">
        <f t="shared" si="1"/>
        <v>0</v>
      </c>
      <c r="L20" s="31">
        <f t="shared" si="1"/>
        <v>0</v>
      </c>
    </row>
    <row r="21" spans="2:12" ht="20.45" customHeight="1" x14ac:dyDescent="0.25">
      <c r="B21" s="39" t="s">
        <v>25</v>
      </c>
      <c r="C21" s="39" t="s">
        <v>26</v>
      </c>
      <c r="D21" s="40">
        <f>+[1]Rozvaha_dlouhá!E36</f>
        <v>0</v>
      </c>
      <c r="E21" s="40">
        <f>+[1]Rozvaha_dlouhá!F36</f>
        <v>0</v>
      </c>
      <c r="F21" s="42">
        <f>+[1]Rozvaha_dlouhá!G36</f>
        <v>0</v>
      </c>
      <c r="G21" s="40">
        <f>+[1]Rozvaha_dlouhá!H36</f>
        <v>0</v>
      </c>
    </row>
    <row r="22" spans="2:12" ht="20.45" customHeight="1" x14ac:dyDescent="0.25">
      <c r="B22" s="39" t="s">
        <v>27</v>
      </c>
      <c r="C22" s="39" t="s">
        <v>28</v>
      </c>
      <c r="D22" s="40">
        <f>+[1]Rozvaha_dlouhá!E43</f>
        <v>0</v>
      </c>
      <c r="E22" s="41">
        <f>+[1]Rozvaha_dlouhá!F43</f>
        <v>0</v>
      </c>
      <c r="F22" s="42">
        <f>+[1]Rozvaha_dlouhá!G43</f>
        <v>0</v>
      </c>
      <c r="G22" s="40">
        <f>+[1]Rozvaha_dlouhá!H43</f>
        <v>0</v>
      </c>
    </row>
    <row r="23" spans="2:12" ht="20.45" customHeight="1" x14ac:dyDescent="0.25">
      <c r="B23" s="39" t="s">
        <v>29</v>
      </c>
      <c r="C23" s="39" t="s">
        <v>30</v>
      </c>
      <c r="D23" s="40">
        <f>+[1]Rozvaha_dlouhá!E46</f>
        <v>87161</v>
      </c>
      <c r="E23" s="40">
        <f>+[1]Rozvaha_dlouhá!F46</f>
        <v>36466</v>
      </c>
      <c r="F23" s="42">
        <f>+[1]Rozvaha_dlouhá!G46</f>
        <v>50695</v>
      </c>
      <c r="G23" s="40">
        <f>+[1]Rozvaha_dlouhá!H46</f>
        <v>112128</v>
      </c>
    </row>
    <row r="24" spans="2:12" ht="20.45" customHeight="1" x14ac:dyDescent="0.25">
      <c r="B24" s="27" t="s">
        <v>31</v>
      </c>
      <c r="C24" s="27" t="s">
        <v>32</v>
      </c>
      <c r="D24" s="28">
        <f>+[1]Rozvaha_dlouhá!E49</f>
        <v>54373</v>
      </c>
      <c r="E24" s="28">
        <f>+[1]Rozvaha_dlouhá!F49</f>
        <v>0</v>
      </c>
      <c r="F24" s="47">
        <f>+[1]Rozvaha_dlouhá!G49</f>
        <v>54373</v>
      </c>
      <c r="G24" s="28">
        <f>+[1]Rozvaha_dlouhá!H49</f>
        <v>73954</v>
      </c>
      <c r="I24" s="31">
        <f>+D24-D25-D26-D27</f>
        <v>0</v>
      </c>
      <c r="J24" s="31">
        <f t="shared" ref="J24:L24" si="2">+E24-E25-E26-E27</f>
        <v>0</v>
      </c>
      <c r="K24" s="31">
        <f t="shared" si="2"/>
        <v>0</v>
      </c>
      <c r="L24" s="31">
        <f t="shared" si="2"/>
        <v>0</v>
      </c>
    </row>
    <row r="25" spans="2:12" ht="22.5" customHeight="1" x14ac:dyDescent="0.25">
      <c r="B25" s="36" t="s">
        <v>33</v>
      </c>
      <c r="C25" s="36" t="s">
        <v>34</v>
      </c>
      <c r="D25" s="34">
        <f>+[1]Rozvaha_dlouhá!E50</f>
        <v>0</v>
      </c>
      <c r="E25" s="34">
        <f>+[1]Rozvaha_dlouhá!F50</f>
        <v>0</v>
      </c>
      <c r="F25" s="35">
        <f>+[1]Rozvaha_dlouhá!G50</f>
        <v>0</v>
      </c>
      <c r="G25" s="34">
        <f>+[1]Rozvaha_dlouhá!H50</f>
        <v>0</v>
      </c>
    </row>
    <row r="26" spans="2:12" ht="24" customHeight="1" x14ac:dyDescent="0.25">
      <c r="B26" s="39" t="s">
        <v>35</v>
      </c>
      <c r="C26" s="39" t="s">
        <v>36</v>
      </c>
      <c r="D26" s="40">
        <f>+[1]Rozvaha_dlouhá!E51</f>
        <v>54373</v>
      </c>
      <c r="E26" s="41">
        <f>+[1]Rozvaha_dlouhá!F51</f>
        <v>0</v>
      </c>
      <c r="F26" s="42">
        <f>+[1]Rozvaha_dlouhá!G51</f>
        <v>54373</v>
      </c>
      <c r="G26" s="40">
        <f>+[1]Rozvaha_dlouhá!H51</f>
        <v>73954</v>
      </c>
    </row>
    <row r="27" spans="2:12" ht="24" hidden="1" customHeight="1" outlineLevel="1" x14ac:dyDescent="0.25">
      <c r="B27" s="39" t="s">
        <v>37</v>
      </c>
      <c r="C27" s="39" t="s">
        <v>38</v>
      </c>
      <c r="D27" s="40">
        <f>+[1]Rozvaha_dlouhá!E52</f>
        <v>0</v>
      </c>
      <c r="E27" s="41">
        <f>+[1]Rozvaha_dlouhá!F52</f>
        <v>0</v>
      </c>
      <c r="F27" s="42">
        <f>+[1]Rozvaha_dlouhá!G52</f>
        <v>0</v>
      </c>
      <c r="G27" s="40">
        <f>+[1]Rozvaha_dlouhá!H52</f>
        <v>0</v>
      </c>
    </row>
    <row r="28" spans="2:12" ht="20.45" customHeight="1" collapsed="1" x14ac:dyDescent="0.25">
      <c r="B28" s="43" t="s">
        <v>39</v>
      </c>
      <c r="C28" s="43" t="s">
        <v>40</v>
      </c>
      <c r="D28" s="44">
        <f>+[1]Rozvaha_dlouhá!E53</f>
        <v>575</v>
      </c>
      <c r="E28" s="44">
        <f>+[1]Rozvaha_dlouhá!F53</f>
        <v>0</v>
      </c>
      <c r="F28" s="46">
        <f>+[1]Rozvaha_dlouhá!G53</f>
        <v>575</v>
      </c>
      <c r="G28" s="44">
        <f>+[1]Rozvaha_dlouhá!H53</f>
        <v>128937</v>
      </c>
      <c r="I28" s="31">
        <f>+D28-D29-D30-D31</f>
        <v>0</v>
      </c>
      <c r="J28" s="31">
        <f t="shared" ref="J28:L28" si="3">+E28-E29-E30-E31</f>
        <v>0</v>
      </c>
      <c r="K28" s="31">
        <f t="shared" si="3"/>
        <v>0</v>
      </c>
      <c r="L28" s="31">
        <f t="shared" si="3"/>
        <v>0</v>
      </c>
    </row>
    <row r="29" spans="2:12" ht="20.45" customHeight="1" x14ac:dyDescent="0.25">
      <c r="B29" s="39" t="s">
        <v>41</v>
      </c>
      <c r="C29" s="39" t="s">
        <v>42</v>
      </c>
      <c r="D29" s="40">
        <f>+[1]Rozvaha_dlouhá!E54</f>
        <v>0</v>
      </c>
      <c r="E29" s="41">
        <f>+[1]Rozvaha_dlouhá!F54</f>
        <v>0</v>
      </c>
      <c r="F29" s="42">
        <f>+[1]Rozvaha_dlouhá!G54</f>
        <v>0</v>
      </c>
      <c r="G29" s="40">
        <f>+[1]Rozvaha_dlouhá!H54</f>
        <v>0</v>
      </c>
    </row>
    <row r="30" spans="2:12" ht="23.25" customHeight="1" x14ac:dyDescent="0.25">
      <c r="B30" s="39" t="s">
        <v>43</v>
      </c>
      <c r="C30" s="39" t="s">
        <v>44</v>
      </c>
      <c r="D30" s="40">
        <f>+[1]Rozvaha_dlouhá!E55</f>
        <v>0</v>
      </c>
      <c r="E30" s="41">
        <f>+[1]Rozvaha_dlouhá!F55</f>
        <v>0</v>
      </c>
      <c r="F30" s="42">
        <f>+[1]Rozvaha_dlouhá!G55</f>
        <v>0</v>
      </c>
      <c r="G30" s="40">
        <f>+[1]Rozvaha_dlouhá!H55</f>
        <v>0</v>
      </c>
    </row>
    <row r="31" spans="2:12" ht="20.45" customHeight="1" x14ac:dyDescent="0.25">
      <c r="B31" s="39" t="s">
        <v>45</v>
      </c>
      <c r="C31" s="39" t="s">
        <v>46</v>
      </c>
      <c r="D31" s="40">
        <f>+[1]Rozvaha_dlouhá!E58</f>
        <v>575</v>
      </c>
      <c r="E31" s="41">
        <f>+[1]Rozvaha_dlouhá!F58</f>
        <v>0</v>
      </c>
      <c r="F31" s="42">
        <f>+[1]Rozvaha_dlouhá!G58</f>
        <v>575</v>
      </c>
      <c r="G31" s="40">
        <f>+[1]Rozvaha_dlouhá!H58</f>
        <v>128937</v>
      </c>
    </row>
    <row r="32" spans="2:12" ht="20.25" customHeight="1" x14ac:dyDescent="0.25">
      <c r="B32" s="48"/>
      <c r="C32" s="48" t="s">
        <v>47</v>
      </c>
      <c r="D32" s="49">
        <f>+[1]Rozvaha_dlouhá!E60</f>
        <v>1453630</v>
      </c>
      <c r="E32" s="49">
        <f>+[1]Rozvaha_dlouhá!F60</f>
        <v>83348</v>
      </c>
      <c r="F32" s="50">
        <f>+[1]Rozvaha_dlouhá!G60</f>
        <v>1370282</v>
      </c>
      <c r="G32" s="49">
        <f>+[1]Rozvaha_dlouhá!H60</f>
        <v>1424656</v>
      </c>
      <c r="I32" s="31">
        <f>+D32-D13-D14-D15-D19-D20-D24-D28</f>
        <v>0</v>
      </c>
      <c r="J32" s="31">
        <f t="shared" ref="J32:K32" si="4">+E32-E13-E14-E15-E19-E20-E24-E28</f>
        <v>0</v>
      </c>
      <c r="K32" s="31">
        <f t="shared" si="4"/>
        <v>0</v>
      </c>
      <c r="L32" s="31">
        <f>+G32-G13-G14-G15-G19-G20-G24-G28</f>
        <v>0</v>
      </c>
    </row>
    <row r="33" spans="2:13" ht="15.75" thickBot="1" x14ac:dyDescent="0.3">
      <c r="B33" s="51"/>
      <c r="C33" s="51"/>
      <c r="D33" s="51"/>
      <c r="E33" s="51"/>
      <c r="F33" s="51"/>
      <c r="G33" s="51"/>
    </row>
    <row r="34" spans="2:13" ht="18" customHeight="1" thickTop="1" thickBot="1" x14ac:dyDescent="0.3">
      <c r="B34" s="16" t="s">
        <v>48</v>
      </c>
      <c r="C34" s="16"/>
      <c r="D34" s="12"/>
      <c r="E34" s="52" t="str">
        <f>+E9</f>
        <v>31.3.2021</v>
      </c>
      <c r="F34" s="14"/>
      <c r="G34" s="15" t="str">
        <f>+G9</f>
        <v>31.12.2020</v>
      </c>
    </row>
    <row r="35" spans="2:13" ht="13.5" hidden="1" customHeight="1" outlineLevel="1" x14ac:dyDescent="0.25">
      <c r="B35" s="16"/>
      <c r="C35" s="16"/>
      <c r="D35" s="17"/>
      <c r="E35" s="17"/>
      <c r="F35" s="18"/>
      <c r="G35" s="19" t="s">
        <v>5</v>
      </c>
    </row>
    <row r="36" spans="2:13" ht="9" hidden="1" customHeight="1" outlineLevel="1" x14ac:dyDescent="0.25">
      <c r="B36" s="16"/>
      <c r="C36" s="16"/>
      <c r="D36" s="21"/>
      <c r="E36" s="21"/>
      <c r="F36" s="22"/>
      <c r="G36" s="23"/>
    </row>
    <row r="37" spans="2:13" ht="15" customHeight="1" collapsed="1" x14ac:dyDescent="0.25">
      <c r="B37" s="24"/>
      <c r="C37" s="24"/>
      <c r="D37" s="25" t="s">
        <v>6</v>
      </c>
      <c r="E37" s="25" t="s">
        <v>49</v>
      </c>
      <c r="F37" s="26" t="s">
        <v>8</v>
      </c>
      <c r="G37" s="25" t="s">
        <v>8</v>
      </c>
    </row>
    <row r="38" spans="2:13" ht="20.45" customHeight="1" x14ac:dyDescent="0.25">
      <c r="B38" s="27" t="s">
        <v>9</v>
      </c>
      <c r="C38" s="27" t="s">
        <v>50</v>
      </c>
      <c r="D38" s="28" t="s">
        <v>51</v>
      </c>
      <c r="E38" s="28" t="s">
        <v>51</v>
      </c>
      <c r="F38" s="47">
        <f>+[1]Rozvaha_dlouhá!F63</f>
        <v>1362935</v>
      </c>
      <c r="G38" s="53">
        <f>+[1]Rozvaha_dlouhá!G63</f>
        <v>1373697</v>
      </c>
      <c r="I38" s="31"/>
      <c r="J38" s="31"/>
      <c r="K38" s="31">
        <f>+F38-F39-F40-F41-F42-F43-F44-F45</f>
        <v>0</v>
      </c>
      <c r="L38" s="31">
        <f>+G38-G39-G40-G41-G42-G43-G44-G45</f>
        <v>0</v>
      </c>
    </row>
    <row r="39" spans="2:13" ht="20.45" customHeight="1" x14ac:dyDescent="0.25">
      <c r="B39" s="36" t="s">
        <v>52</v>
      </c>
      <c r="C39" s="36" t="s">
        <v>53</v>
      </c>
      <c r="D39" s="28" t="s">
        <v>51</v>
      </c>
      <c r="E39" s="28" t="s">
        <v>51</v>
      </c>
      <c r="F39" s="35">
        <f>+[1]Rozvaha_dlouhá!F64</f>
        <v>500000</v>
      </c>
      <c r="G39" s="34">
        <f>+[1]Rozvaha_dlouhá!G64</f>
        <v>500000</v>
      </c>
    </row>
    <row r="40" spans="2:13" ht="20.45" customHeight="1" x14ac:dyDescent="0.25">
      <c r="B40" s="36" t="s">
        <v>54</v>
      </c>
      <c r="C40" s="36" t="s">
        <v>55</v>
      </c>
      <c r="D40" s="28" t="s">
        <v>51</v>
      </c>
      <c r="E40" s="28" t="s">
        <v>51</v>
      </c>
      <c r="F40" s="35">
        <f>+[1]Rozvaha_dlouhá!F66</f>
        <v>382500</v>
      </c>
      <c r="G40" s="34">
        <f>+[1]Rozvaha_dlouhá!G66</f>
        <v>382500</v>
      </c>
    </row>
    <row r="41" spans="2:13" ht="20.45" hidden="1" customHeight="1" outlineLevel="1" x14ac:dyDescent="0.25">
      <c r="B41" s="36" t="s">
        <v>56</v>
      </c>
      <c r="C41" s="36" t="s">
        <v>57</v>
      </c>
      <c r="D41" s="28" t="s">
        <v>51</v>
      </c>
      <c r="E41" s="28" t="s">
        <v>51</v>
      </c>
      <c r="F41" s="35">
        <f>+[1]Rozvaha_dlouhá!F67</f>
        <v>0</v>
      </c>
      <c r="G41" s="34">
        <f>+[1]Rozvaha_dlouhá!G67</f>
        <v>0</v>
      </c>
    </row>
    <row r="42" spans="2:13" ht="20.45" customHeight="1" collapsed="1" x14ac:dyDescent="0.25">
      <c r="B42" s="36" t="s">
        <v>58</v>
      </c>
      <c r="C42" s="36" t="s">
        <v>59</v>
      </c>
      <c r="D42" s="28" t="s">
        <v>51</v>
      </c>
      <c r="E42" s="28" t="s">
        <v>51</v>
      </c>
      <c r="F42" s="35">
        <f>+[1]Rozvaha_dlouhá!F68</f>
        <v>-1415</v>
      </c>
      <c r="G42" s="34">
        <f>+[1]Rozvaha_dlouhá!G68</f>
        <v>14832</v>
      </c>
    </row>
    <row r="43" spans="2:13" ht="20.45" customHeight="1" x14ac:dyDescent="0.25">
      <c r="B43" s="36" t="s">
        <v>60</v>
      </c>
      <c r="C43" s="36" t="s">
        <v>61</v>
      </c>
      <c r="D43" s="28" t="s">
        <v>51</v>
      </c>
      <c r="E43" s="28" t="s">
        <v>51</v>
      </c>
      <c r="F43" s="35">
        <f>+[1]Rozvaha_dlouhá!F69</f>
        <v>100000</v>
      </c>
      <c r="G43" s="34">
        <f>+[1]Rozvaha_dlouhá!G69</f>
        <v>100000</v>
      </c>
    </row>
    <row r="44" spans="2:13" ht="26.25" customHeight="1" x14ac:dyDescent="0.25">
      <c r="B44" s="36" t="s">
        <v>62</v>
      </c>
      <c r="C44" s="36" t="s">
        <v>63</v>
      </c>
      <c r="D44" s="28" t="s">
        <v>51</v>
      </c>
      <c r="E44" s="28" t="s">
        <v>51</v>
      </c>
      <c r="F44" s="35">
        <f>+[1]Rozvaha_dlouhá!F70</f>
        <v>376364</v>
      </c>
      <c r="G44" s="34">
        <f>+[1]Rozvaha_dlouhá!G70</f>
        <v>19</v>
      </c>
    </row>
    <row r="45" spans="2:13" ht="20.45" customHeight="1" x14ac:dyDescent="0.25">
      <c r="B45" s="36" t="s">
        <v>64</v>
      </c>
      <c r="C45" s="36" t="s">
        <v>65</v>
      </c>
      <c r="D45" s="28" t="s">
        <v>51</v>
      </c>
      <c r="E45" s="28" t="s">
        <v>51</v>
      </c>
      <c r="F45" s="35">
        <f>+[1]Rozvaha_dlouhá!F71</f>
        <v>5486</v>
      </c>
      <c r="G45" s="34">
        <f>+[1]Rozvaha_dlouhá!G71</f>
        <v>376346</v>
      </c>
    </row>
    <row r="46" spans="2:13" ht="20.45" hidden="1" customHeight="1" outlineLevel="1" x14ac:dyDescent="0.25">
      <c r="B46" s="27" t="s">
        <v>11</v>
      </c>
      <c r="C46" s="27" t="s">
        <v>66</v>
      </c>
      <c r="D46" s="28" t="s">
        <v>51</v>
      </c>
      <c r="E46" s="28" t="s">
        <v>51</v>
      </c>
      <c r="F46" s="47">
        <f>+[1]Rozvaha_dlouhá!F72</f>
        <v>0</v>
      </c>
      <c r="G46" s="28">
        <f>+[1]Rozvaha_dlouhá!G72</f>
        <v>0</v>
      </c>
    </row>
    <row r="47" spans="2:13" ht="20.45" customHeight="1" collapsed="1" x14ac:dyDescent="0.25">
      <c r="B47" s="27" t="s">
        <v>13</v>
      </c>
      <c r="C47" s="27" t="s">
        <v>67</v>
      </c>
      <c r="D47" s="28">
        <f>SUM(D48:D52)</f>
        <v>0</v>
      </c>
      <c r="E47" s="28">
        <f>SUM(E48:E52)</f>
        <v>0</v>
      </c>
      <c r="F47" s="47">
        <f>+[1]Rozvaha_dlouhá!F73</f>
        <v>0</v>
      </c>
      <c r="G47" s="28">
        <f>+[1]Rozvaha_dlouhá!G73</f>
        <v>0</v>
      </c>
      <c r="I47" s="31">
        <f>+D47-D48-D49-D50-D51-D52</f>
        <v>0</v>
      </c>
      <c r="J47" s="31">
        <f t="shared" ref="J47" si="5">+E47-E48-E49-E50-E51-E52</f>
        <v>0</v>
      </c>
      <c r="K47" s="31">
        <f>+F47-F48-F49-F50-F51-F52</f>
        <v>0</v>
      </c>
      <c r="L47" s="31">
        <f>+G47-G48-G49-G50-G51-G52</f>
        <v>0</v>
      </c>
      <c r="M47" s="31">
        <f t="shared" ref="M47:M53" si="6">+D47-E47-F47</f>
        <v>0</v>
      </c>
    </row>
    <row r="48" spans="2:13" ht="20.45" customHeight="1" x14ac:dyDescent="0.25">
      <c r="B48" s="36" t="s">
        <v>68</v>
      </c>
      <c r="C48" s="36" t="s">
        <v>69</v>
      </c>
      <c r="D48" s="34">
        <f>+[1]Rozvaha_dlouhá!E75</f>
        <v>0</v>
      </c>
      <c r="E48" s="34">
        <f>+[1]Rozvaha_dlouhá!E76</f>
        <v>0</v>
      </c>
      <c r="F48" s="35">
        <f>+[1]Rozvaha_dlouhá!F76</f>
        <v>0</v>
      </c>
      <c r="G48" s="34">
        <f>+[1]Rozvaha_dlouhá!G76</f>
        <v>0</v>
      </c>
      <c r="M48" s="31">
        <f t="shared" si="6"/>
        <v>0</v>
      </c>
    </row>
    <row r="49" spans="2:13" ht="20.45" customHeight="1" x14ac:dyDescent="0.25">
      <c r="B49" s="36" t="s">
        <v>70</v>
      </c>
      <c r="C49" s="36" t="s">
        <v>71</v>
      </c>
      <c r="D49" s="34">
        <f>+[1]Rozvaha_dlouhá!E78</f>
        <v>0</v>
      </c>
      <c r="E49" s="34">
        <f>+[1]Rozvaha_dlouhá!E79</f>
        <v>0</v>
      </c>
      <c r="F49" s="35">
        <f>+[1]Rozvaha_dlouhá!F79</f>
        <v>0</v>
      </c>
      <c r="G49" s="34">
        <f>+[1]Rozvaha_dlouhá!G79</f>
        <v>0</v>
      </c>
      <c r="M49" s="31">
        <f t="shared" si="6"/>
        <v>0</v>
      </c>
    </row>
    <row r="50" spans="2:13" ht="23.25" customHeight="1" x14ac:dyDescent="0.25">
      <c r="B50" s="36" t="s">
        <v>72</v>
      </c>
      <c r="C50" s="36" t="s">
        <v>73</v>
      </c>
      <c r="D50" s="34">
        <f>+[1]Rozvaha_dlouhá!E81</f>
        <v>0</v>
      </c>
      <c r="E50" s="34">
        <f>+[1]Rozvaha_dlouhá!E82</f>
        <v>0</v>
      </c>
      <c r="F50" s="35">
        <f>+[1]Rozvaha_dlouhá!F82</f>
        <v>0</v>
      </c>
      <c r="G50" s="34">
        <f>+[1]Rozvaha_dlouhá!G82</f>
        <v>0</v>
      </c>
      <c r="M50" s="31">
        <f t="shared" si="6"/>
        <v>0</v>
      </c>
    </row>
    <row r="51" spans="2:13" ht="20.45" customHeight="1" x14ac:dyDescent="0.25">
      <c r="B51" s="36" t="s">
        <v>74</v>
      </c>
      <c r="C51" s="36" t="s">
        <v>75</v>
      </c>
      <c r="D51" s="34">
        <f>+[1]Rozvaha_dlouhá!E84</f>
        <v>0</v>
      </c>
      <c r="E51" s="34">
        <f>+[1]Rozvaha_dlouhá!E85</f>
        <v>0</v>
      </c>
      <c r="F51" s="35">
        <f>+[1]Rozvaha_dlouhá!F85</f>
        <v>0</v>
      </c>
      <c r="G51" s="34">
        <f>+[1]Rozvaha_dlouhá!G85</f>
        <v>0</v>
      </c>
      <c r="M51" s="31">
        <f t="shared" si="6"/>
        <v>0</v>
      </c>
    </row>
    <row r="52" spans="2:13" ht="20.45" customHeight="1" x14ac:dyDescent="0.25">
      <c r="B52" s="36" t="s">
        <v>76</v>
      </c>
      <c r="C52" s="36" t="s">
        <v>77</v>
      </c>
      <c r="D52" s="34">
        <f>+[1]Rozvaha_dlouhá!E87</f>
        <v>0</v>
      </c>
      <c r="E52" s="34">
        <f>+[1]Rozvaha_dlouhá!E88</f>
        <v>0</v>
      </c>
      <c r="F52" s="35">
        <f>+[1]Rozvaha_dlouhá!F88</f>
        <v>0</v>
      </c>
      <c r="G52" s="34">
        <f>+[1]Rozvaha_dlouhá!G88</f>
        <v>0</v>
      </c>
      <c r="M52" s="31">
        <f t="shared" si="6"/>
        <v>0</v>
      </c>
    </row>
    <row r="53" spans="2:13" ht="23.25" customHeight="1" x14ac:dyDescent="0.25">
      <c r="B53" s="43" t="s">
        <v>21</v>
      </c>
      <c r="C53" s="54" t="s">
        <v>78</v>
      </c>
      <c r="D53" s="28">
        <f>+[1]Rozvaha_dlouhá!E93</f>
        <v>0</v>
      </c>
      <c r="E53" s="28">
        <f>+[1]Rozvaha_dlouhá!E94</f>
        <v>0</v>
      </c>
      <c r="F53" s="46">
        <f>+[1]Rozvaha_dlouhá!F92</f>
        <v>0</v>
      </c>
      <c r="G53" s="28">
        <f>+[1]Rozvaha_dlouhá!G92</f>
        <v>0</v>
      </c>
      <c r="M53" s="31">
        <f t="shared" si="6"/>
        <v>0</v>
      </c>
    </row>
    <row r="54" spans="2:13" ht="20.45" customHeight="1" x14ac:dyDescent="0.25">
      <c r="B54" s="27" t="s">
        <v>23</v>
      </c>
      <c r="C54" s="27" t="s">
        <v>79</v>
      </c>
      <c r="D54" s="28" t="s">
        <v>51</v>
      </c>
      <c r="E54" s="28" t="s">
        <v>51</v>
      </c>
      <c r="F54" s="47">
        <f>+[1]Rozvaha_dlouhá!F95</f>
        <v>5294</v>
      </c>
      <c r="G54" s="28">
        <f>+[1]Rozvaha_dlouhá!G95</f>
        <v>5294</v>
      </c>
    </row>
    <row r="55" spans="2:13" ht="20.45" customHeight="1" x14ac:dyDescent="0.25">
      <c r="B55" s="27" t="s">
        <v>31</v>
      </c>
      <c r="C55" s="27" t="s">
        <v>80</v>
      </c>
      <c r="D55" s="28" t="s">
        <v>51</v>
      </c>
      <c r="E55" s="28" t="s">
        <v>51</v>
      </c>
      <c r="F55" s="47">
        <f>+[1]Rozvaha_dlouhá!F99</f>
        <v>0</v>
      </c>
      <c r="G55" s="28">
        <f>+[1]Rozvaha_dlouhá!G99</f>
        <v>0</v>
      </c>
    </row>
    <row r="56" spans="2:13" ht="20.45" customHeight="1" x14ac:dyDescent="0.25">
      <c r="B56" s="27" t="s">
        <v>39</v>
      </c>
      <c r="C56" s="27" t="s">
        <v>81</v>
      </c>
      <c r="D56" s="28" t="s">
        <v>51</v>
      </c>
      <c r="E56" s="28" t="s">
        <v>51</v>
      </c>
      <c r="F56" s="47">
        <f>+[1]Rozvaha_dlouhá!F100</f>
        <v>1300</v>
      </c>
      <c r="G56" s="28">
        <f>+[1]Rozvaha_dlouhá!G100</f>
        <v>12617</v>
      </c>
      <c r="I56" s="31"/>
      <c r="J56" s="31"/>
      <c r="K56" s="31">
        <f>+F56-F57-F58-F59-F60-F61-F62-F63</f>
        <v>0</v>
      </c>
      <c r="L56" s="31">
        <f>+G56-G57-G58-G59-G60-G61-G62-G63</f>
        <v>0</v>
      </c>
    </row>
    <row r="57" spans="2:13" ht="20.45" customHeight="1" x14ac:dyDescent="0.25">
      <c r="B57" s="36" t="s">
        <v>41</v>
      </c>
      <c r="C57" s="36" t="s">
        <v>82</v>
      </c>
      <c r="D57" s="28" t="s">
        <v>51</v>
      </c>
      <c r="E57" s="28" t="s">
        <v>51</v>
      </c>
      <c r="F57" s="35">
        <f>+[1]Rozvaha_dlouhá!F101</f>
        <v>12</v>
      </c>
      <c r="G57" s="34">
        <f>+[1]Rozvaha_dlouhá!G101</f>
        <v>716</v>
      </c>
    </row>
    <row r="58" spans="2:13" ht="20.45" customHeight="1" x14ac:dyDescent="0.25">
      <c r="B58" s="36" t="s">
        <v>43</v>
      </c>
      <c r="C58" s="36" t="s">
        <v>83</v>
      </c>
      <c r="D58" s="28" t="s">
        <v>51</v>
      </c>
      <c r="E58" s="28" t="s">
        <v>51</v>
      </c>
      <c r="F58" s="35">
        <f>+[1]Rozvaha_dlouhá!F104</f>
        <v>0</v>
      </c>
      <c r="G58" s="34">
        <f>+[1]Rozvaha_dlouhá!G104</f>
        <v>0</v>
      </c>
    </row>
    <row r="59" spans="2:13" ht="20.45" hidden="1" customHeight="1" outlineLevel="1" x14ac:dyDescent="0.25">
      <c r="B59" s="36" t="s">
        <v>45</v>
      </c>
      <c r="C59" s="36" t="s">
        <v>84</v>
      </c>
      <c r="D59" s="28" t="s">
        <v>51</v>
      </c>
      <c r="E59" s="28" t="s">
        <v>51</v>
      </c>
      <c r="F59" s="35">
        <f>+[1]Rozvaha_dlouhá!F107</f>
        <v>0</v>
      </c>
      <c r="G59" s="34">
        <f>+[1]Rozvaha_dlouhá!G107</f>
        <v>0</v>
      </c>
    </row>
    <row r="60" spans="2:13" ht="20.45" customHeight="1" collapsed="1" x14ac:dyDescent="0.25">
      <c r="B60" s="36" t="s">
        <v>85</v>
      </c>
      <c r="C60" s="36" t="s">
        <v>86</v>
      </c>
      <c r="D60" s="28" t="s">
        <v>51</v>
      </c>
      <c r="E60" s="28" t="s">
        <v>51</v>
      </c>
      <c r="F60" s="35">
        <f>+[1]Rozvaha_dlouhá!F111</f>
        <v>0</v>
      </c>
      <c r="G60" s="34">
        <f>+[1]Rozvaha_dlouhá!G111</f>
        <v>0</v>
      </c>
    </row>
    <row r="61" spans="2:13" ht="20.45" customHeight="1" x14ac:dyDescent="0.25">
      <c r="B61" s="36" t="s">
        <v>87</v>
      </c>
      <c r="C61" s="36" t="s">
        <v>88</v>
      </c>
      <c r="D61" s="28" t="s">
        <v>51</v>
      </c>
      <c r="E61" s="28" t="s">
        <v>51</v>
      </c>
      <c r="F61" s="35">
        <f>+[1]Rozvaha_dlouhá!F114</f>
        <v>1288</v>
      </c>
      <c r="G61" s="34">
        <f>+[1]Rozvaha_dlouhá!G114</f>
        <v>11901</v>
      </c>
    </row>
    <row r="62" spans="2:13" ht="20.45" hidden="1" customHeight="1" outlineLevel="1" x14ac:dyDescent="0.25">
      <c r="B62" s="36" t="s">
        <v>89</v>
      </c>
      <c r="C62" s="36" t="s">
        <v>90</v>
      </c>
      <c r="D62" s="28" t="s">
        <v>51</v>
      </c>
      <c r="E62" s="28" t="s">
        <v>51</v>
      </c>
      <c r="F62" s="35">
        <f>+[1]Rozvaha_dlouhá!F118</f>
        <v>0</v>
      </c>
      <c r="G62" s="34">
        <f>+[1]Rozvaha_dlouhá!G118</f>
        <v>0</v>
      </c>
    </row>
    <row r="63" spans="2:13" ht="20.45" hidden="1" customHeight="1" outlineLevel="1" x14ac:dyDescent="0.25">
      <c r="B63" s="36" t="s">
        <v>91</v>
      </c>
      <c r="C63" s="36" t="s">
        <v>92</v>
      </c>
      <c r="D63" s="28" t="s">
        <v>51</v>
      </c>
      <c r="E63" s="28" t="s">
        <v>51</v>
      </c>
      <c r="F63" s="35">
        <f>+[1]Rozvaha_dlouhá!F119</f>
        <v>0</v>
      </c>
      <c r="G63" s="34">
        <f>+[1]Rozvaha_dlouhá!G119</f>
        <v>0</v>
      </c>
    </row>
    <row r="64" spans="2:13" ht="20.45" customHeight="1" collapsed="1" x14ac:dyDescent="0.25">
      <c r="B64" s="27" t="s">
        <v>93</v>
      </c>
      <c r="C64" s="27" t="s">
        <v>94</v>
      </c>
      <c r="D64" s="28" t="s">
        <v>51</v>
      </c>
      <c r="E64" s="55" t="s">
        <v>51</v>
      </c>
      <c r="F64" s="47">
        <f>+[1]Rozvaha_dlouhá!F120</f>
        <v>753</v>
      </c>
      <c r="G64" s="53">
        <f>+[1]Rozvaha_dlouhá!G120</f>
        <v>33048</v>
      </c>
      <c r="I64" s="31"/>
      <c r="J64" s="31"/>
      <c r="K64" s="31">
        <f>+F64-F65-F66</f>
        <v>0</v>
      </c>
      <c r="L64" s="31">
        <f>+G64-G65-G66</f>
        <v>0</v>
      </c>
    </row>
    <row r="65" spans="2:10" ht="23.25" customHeight="1" x14ac:dyDescent="0.25">
      <c r="B65" s="36" t="s">
        <v>95</v>
      </c>
      <c r="C65" s="36" t="s">
        <v>96</v>
      </c>
      <c r="D65" s="28" t="s">
        <v>51</v>
      </c>
      <c r="E65" s="55" t="s">
        <v>51</v>
      </c>
      <c r="F65" s="35">
        <f>+[1]Rozvaha_dlouhá!F121</f>
        <v>0</v>
      </c>
      <c r="G65" s="34">
        <f>+[1]Rozvaha_dlouhá!G121</f>
        <v>0</v>
      </c>
    </row>
    <row r="66" spans="2:10" ht="20.45" customHeight="1" x14ac:dyDescent="0.25">
      <c r="B66" s="36" t="s">
        <v>97</v>
      </c>
      <c r="C66" s="36" t="s">
        <v>98</v>
      </c>
      <c r="D66" s="28" t="s">
        <v>51</v>
      </c>
      <c r="E66" s="55" t="s">
        <v>51</v>
      </c>
      <c r="F66" s="35">
        <f>+[1]Rozvaha_dlouhá!F122</f>
        <v>753</v>
      </c>
      <c r="G66" s="34">
        <f>+[1]Rozvaha_dlouhá!G122</f>
        <v>33048</v>
      </c>
    </row>
    <row r="67" spans="2:10" ht="20.45" customHeight="1" thickBot="1" x14ac:dyDescent="0.3">
      <c r="B67" s="56"/>
      <c r="C67" s="56" t="s">
        <v>99</v>
      </c>
      <c r="D67" s="57" t="s">
        <v>51</v>
      </c>
      <c r="E67" s="57" t="s">
        <v>51</v>
      </c>
      <c r="F67" s="58">
        <f>+[1]Rozvaha_dlouhá!F124</f>
        <v>1370282</v>
      </c>
      <c r="G67" s="57">
        <f>+[1]Rozvaha_dlouhá!G124</f>
        <v>1424656</v>
      </c>
      <c r="I67" s="31">
        <f>-F67+F38+F46+F47+F53+F54+F55+F56+F64</f>
        <v>0</v>
      </c>
      <c r="J67" s="31">
        <f>-G67+G38+G46+G47+G53+G54+G55+G56+G64</f>
        <v>0</v>
      </c>
    </row>
    <row r="68" spans="2:10" ht="15.75" thickTop="1" x14ac:dyDescent="0.25">
      <c r="F68" s="31">
        <f>+F32-F67</f>
        <v>0</v>
      </c>
      <c r="G68" s="31">
        <f>+G32-G67</f>
        <v>0</v>
      </c>
    </row>
  </sheetData>
  <mergeCells count="7">
    <mergeCell ref="B37:C37"/>
    <mergeCell ref="B1:C1"/>
    <mergeCell ref="B6:G6"/>
    <mergeCell ref="B7:G7"/>
    <mergeCell ref="B9:C11"/>
    <mergeCell ref="B12:C12"/>
    <mergeCell ref="B34:C36"/>
  </mergeCells>
  <conditionalFormatting sqref="I15">
    <cfRule type="cellIs" dxfId="99" priority="37" operator="notEqual">
      <formula>0</formula>
    </cfRule>
    <cfRule type="cellIs" dxfId="98" priority="38" operator="equal">
      <formula>0</formula>
    </cfRule>
  </conditionalFormatting>
  <conditionalFormatting sqref="J15:L15">
    <cfRule type="cellIs" dxfId="95" priority="35" operator="notEqual">
      <formula>0</formula>
    </cfRule>
    <cfRule type="cellIs" dxfId="94" priority="36" operator="equal">
      <formula>0</formula>
    </cfRule>
  </conditionalFormatting>
  <conditionalFormatting sqref="I20:L20">
    <cfRule type="cellIs" dxfId="91" priority="33" operator="notEqual">
      <formula>0</formula>
    </cfRule>
    <cfRule type="cellIs" dxfId="90" priority="34" operator="equal">
      <formula>0</formula>
    </cfRule>
  </conditionalFormatting>
  <conditionalFormatting sqref="I24">
    <cfRule type="cellIs" dxfId="87" priority="31" operator="notEqual">
      <formula>0</formula>
    </cfRule>
    <cfRule type="cellIs" dxfId="86" priority="32" operator="equal">
      <formula>0</formula>
    </cfRule>
  </conditionalFormatting>
  <conditionalFormatting sqref="J24">
    <cfRule type="cellIs" dxfId="83" priority="29" operator="notEqual">
      <formula>0</formula>
    </cfRule>
    <cfRule type="cellIs" dxfId="82" priority="30" operator="equal">
      <formula>0</formula>
    </cfRule>
  </conditionalFormatting>
  <conditionalFormatting sqref="K24">
    <cfRule type="cellIs" dxfId="79" priority="27" operator="notEqual">
      <formula>0</formula>
    </cfRule>
    <cfRule type="cellIs" dxfId="78" priority="28" operator="equal">
      <formula>0</formula>
    </cfRule>
  </conditionalFormatting>
  <conditionalFormatting sqref="L24">
    <cfRule type="cellIs" dxfId="75" priority="25" operator="notEqual">
      <formula>0</formula>
    </cfRule>
    <cfRule type="cellIs" dxfId="74" priority="26" operator="equal">
      <formula>0</formula>
    </cfRule>
  </conditionalFormatting>
  <conditionalFormatting sqref="I28">
    <cfRule type="cellIs" dxfId="71" priority="23" operator="notEqual">
      <formula>0</formula>
    </cfRule>
    <cfRule type="cellIs" dxfId="70" priority="24" operator="equal">
      <formula>0</formula>
    </cfRule>
  </conditionalFormatting>
  <conditionalFormatting sqref="J28">
    <cfRule type="cellIs" dxfId="67" priority="21" operator="notEqual">
      <formula>0</formula>
    </cfRule>
    <cfRule type="cellIs" dxfId="66" priority="22" operator="equal">
      <formula>0</formula>
    </cfRule>
  </conditionalFormatting>
  <conditionalFormatting sqref="K28">
    <cfRule type="cellIs" dxfId="63" priority="19" operator="notEqual">
      <formula>0</formula>
    </cfRule>
    <cfRule type="cellIs" dxfId="62" priority="20" operator="equal">
      <formula>0</formula>
    </cfRule>
  </conditionalFormatting>
  <conditionalFormatting sqref="L28">
    <cfRule type="cellIs" dxfId="59" priority="17" operator="notEqual">
      <formula>0</formula>
    </cfRule>
    <cfRule type="cellIs" dxfId="58" priority="18" operator="equal">
      <formula>0</formula>
    </cfRule>
  </conditionalFormatting>
  <conditionalFormatting sqref="I32:L32">
    <cfRule type="cellIs" dxfId="55" priority="15" operator="notEqual">
      <formula>0</formula>
    </cfRule>
    <cfRule type="cellIs" dxfId="54" priority="16" operator="equal">
      <formula>0</formula>
    </cfRule>
  </conditionalFormatting>
  <conditionalFormatting sqref="K38:L38">
    <cfRule type="cellIs" dxfId="51" priority="13" operator="notEqual">
      <formula>0</formula>
    </cfRule>
    <cfRule type="cellIs" dxfId="50" priority="14" operator="equal">
      <formula>0</formula>
    </cfRule>
  </conditionalFormatting>
  <conditionalFormatting sqref="I47:M47">
    <cfRule type="cellIs" dxfId="47" priority="11" operator="notEqual">
      <formula>0</formula>
    </cfRule>
    <cfRule type="cellIs" dxfId="46" priority="12" operator="equal">
      <formula>0</formula>
    </cfRule>
  </conditionalFormatting>
  <conditionalFormatting sqref="M48:M53">
    <cfRule type="cellIs" dxfId="43" priority="9" operator="notEqual">
      <formula>0</formula>
    </cfRule>
    <cfRule type="cellIs" dxfId="42" priority="10" operator="equal">
      <formula>0</formula>
    </cfRule>
  </conditionalFormatting>
  <conditionalFormatting sqref="K56:L56">
    <cfRule type="cellIs" dxfId="39" priority="7" operator="notEqual">
      <formula>0</formula>
    </cfRule>
    <cfRule type="cellIs" dxfId="38" priority="8" operator="equal">
      <formula>0</formula>
    </cfRule>
  </conditionalFormatting>
  <conditionalFormatting sqref="K64:L64">
    <cfRule type="cellIs" dxfId="35" priority="5" operator="notEqual">
      <formula>0</formula>
    </cfRule>
    <cfRule type="cellIs" dxfId="34" priority="6" operator="equal">
      <formula>0</formula>
    </cfRule>
  </conditionalFormatting>
  <conditionalFormatting sqref="I67:J67">
    <cfRule type="cellIs" dxfId="31" priority="3" operator="notEqual">
      <formula>0</formula>
    </cfRule>
    <cfRule type="cellIs" dxfId="30" priority="4" operator="equal">
      <formula>0</formula>
    </cfRule>
  </conditionalFormatting>
  <conditionalFormatting sqref="F68:G68">
    <cfRule type="cellIs" dxfId="27" priority="1" operator="notEqual">
      <formula>0</formula>
    </cfRule>
    <cfRule type="cellIs" dxfId="26" priority="2" operator="equal">
      <formula>0</formula>
    </cfRule>
  </conditionalFormatting>
  <pageMargins left="0.7" right="0.7" top="0.78740157499999996" bottom="0.78740157499999996" header="0.3" footer="0.3"/>
  <pageSetup orientation="portrait" horizontalDpi="90" verticalDpi="90" r:id="rId1"/>
  <headerFooter>
    <oddFooter>&amp;L&amp;1#&amp;"Calibri"&amp;10&amp;K000000Interní / Internal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activeCell="I6" sqref="I6"/>
    </sheetView>
  </sheetViews>
  <sheetFormatPr defaultRowHeight="15" outlineLevelRow="1" x14ac:dyDescent="0.25"/>
  <cols>
    <col min="1" max="1" width="9.140625" style="2"/>
    <col min="2" max="2" width="5.42578125" style="2" bestFit="1" customWidth="1"/>
    <col min="3" max="3" width="54.140625" style="2" customWidth="1"/>
    <col min="4" max="4" width="17.42578125" style="2" customWidth="1"/>
    <col min="5" max="5" width="17" style="2" customWidth="1"/>
    <col min="6" max="6" width="9.140625" style="2"/>
    <col min="7" max="7" width="9.5703125" style="2" bestFit="1" customWidth="1"/>
    <col min="8" max="16384" width="9.140625" style="2"/>
  </cols>
  <sheetData>
    <row r="1" spans="1:5" ht="20.25" customHeight="1" x14ac:dyDescent="0.25">
      <c r="B1" s="1" t="str">
        <f>+"Čtvrtletní zpráva "&amp;TEXT(Act_obdobi,"rrrr")</f>
        <v>Čtvrtletní zpráva 2021</v>
      </c>
      <c r="C1" s="1"/>
    </row>
    <row r="2" spans="1:5" ht="20.25" customHeight="1" x14ac:dyDescent="0.25">
      <c r="C2" s="59" t="str">
        <f>+[1]Rozvaha_dlouhá!F5</f>
        <v>Pojišťovna Patricie a.s.</v>
      </c>
      <c r="D2" s="59"/>
    </row>
    <row r="3" spans="1:5" ht="20.25" customHeight="1" x14ac:dyDescent="0.25">
      <c r="B3" s="5" t="s">
        <v>0</v>
      </c>
      <c r="C3" s="60" t="str">
        <f>+[1]Rozvaha_dlouhá!F6</f>
        <v>Spálená 75/16, Praha 1</v>
      </c>
      <c r="D3" s="60"/>
    </row>
    <row r="4" spans="1:5" ht="20.25" customHeight="1" x14ac:dyDescent="0.25">
      <c r="C4" s="60" t="str">
        <f>+[1]Rozvaha!D4</f>
        <v>110 00 Praha 1 - Nové Město</v>
      </c>
      <c r="D4" s="60"/>
    </row>
    <row r="5" spans="1:5" ht="20.25" customHeight="1" x14ac:dyDescent="0.25">
      <c r="B5" s="8" t="s">
        <v>2</v>
      </c>
      <c r="C5" s="61">
        <v>61859869</v>
      </c>
      <c r="D5" s="61"/>
    </row>
    <row r="6" spans="1:5" ht="43.5" customHeight="1" x14ac:dyDescent="0.25">
      <c r="B6" s="9" t="s">
        <v>100</v>
      </c>
      <c r="C6" s="9"/>
      <c r="D6" s="9"/>
      <c r="E6" s="9"/>
    </row>
    <row r="7" spans="1:5" x14ac:dyDescent="0.25">
      <c r="B7" s="10" t="str">
        <f>+"za období končící "&amp;TEXT(Act_obdobi,"d.m.rrrr")</f>
        <v>za období končící 31.3.2021</v>
      </c>
      <c r="C7" s="10"/>
      <c r="D7" s="10"/>
      <c r="E7" s="10"/>
    </row>
    <row r="8" spans="1:5" ht="15.75" thickBot="1" x14ac:dyDescent="0.3"/>
    <row r="9" spans="1:5" ht="24" thickTop="1" thickBot="1" x14ac:dyDescent="0.3">
      <c r="B9" s="62" t="s">
        <v>101</v>
      </c>
      <c r="C9" s="62"/>
      <c r="D9" s="63" t="str">
        <f>+"Aktuální období "&amp;TEXT(Act_obdobi,"d.m.rrr")</f>
        <v>Aktuální období 31.3.2021</v>
      </c>
      <c r="E9" s="64" t="str">
        <f>+"Minulé období "&amp;TEXT(PL_srovnavaci,"d.m.rrr")</f>
        <v>Minulé období 31.3.2020</v>
      </c>
    </row>
    <row r="10" spans="1:5" x14ac:dyDescent="0.25">
      <c r="B10" s="45" t="s">
        <v>102</v>
      </c>
      <c r="C10" s="43" t="s">
        <v>103</v>
      </c>
      <c r="D10" s="65"/>
      <c r="E10" s="45"/>
    </row>
    <row r="11" spans="1:5" ht="15" customHeight="1" x14ac:dyDescent="0.25">
      <c r="B11" s="38" t="s">
        <v>104</v>
      </c>
      <c r="C11" s="36" t="s">
        <v>105</v>
      </c>
      <c r="D11" s="35">
        <f>+[1]VZZ_dlouhá!G16</f>
        <v>0</v>
      </c>
      <c r="E11" s="34">
        <f>+[1]VZZ_dlouhá!J16</f>
        <v>515</v>
      </c>
    </row>
    <row r="12" spans="1:5" ht="15" customHeight="1" x14ac:dyDescent="0.25">
      <c r="B12" s="38" t="s">
        <v>106</v>
      </c>
      <c r="C12" s="36" t="s">
        <v>107</v>
      </c>
      <c r="D12" s="66">
        <f>+[1]VZZ_dlouhá!G17</f>
        <v>0</v>
      </c>
      <c r="E12" s="34">
        <f>+[1]VZZ_dlouhá!J17</f>
        <v>0</v>
      </c>
    </row>
    <row r="13" spans="1:5" ht="15" customHeight="1" x14ac:dyDescent="0.25">
      <c r="B13" s="38" t="s">
        <v>108</v>
      </c>
      <c r="C13" s="36" t="s">
        <v>109</v>
      </c>
      <c r="D13" s="35">
        <f>+[1]VZZ_dlouhá!G18</f>
        <v>0</v>
      </c>
      <c r="E13" s="34">
        <f>+[1]VZZ_dlouhá!J18</f>
        <v>2557</v>
      </c>
    </row>
    <row r="14" spans="1:5" ht="15" customHeight="1" x14ac:dyDescent="0.25">
      <c r="B14" s="67" t="s">
        <v>110</v>
      </c>
      <c r="C14" s="37" t="s">
        <v>111</v>
      </c>
      <c r="D14" s="68">
        <f>-[1]VZZ_dlouhá!G25</f>
        <v>0</v>
      </c>
      <c r="E14" s="34">
        <f>-[1]VZZ_dlouhá!J25</f>
        <v>-9531</v>
      </c>
    </row>
    <row r="15" spans="1:5" ht="15" customHeight="1" outlineLevel="1" x14ac:dyDescent="0.25">
      <c r="A15" s="69"/>
      <c r="B15" s="38" t="s">
        <v>112</v>
      </c>
      <c r="C15" s="36" t="s">
        <v>113</v>
      </c>
      <c r="D15" s="35">
        <f>-[1]VZZ_dlouhá!G26</f>
        <v>0</v>
      </c>
      <c r="E15" s="34">
        <f>-[1]VZZ_dlouhá!J26</f>
        <v>0</v>
      </c>
    </row>
    <row r="16" spans="1:5" ht="15" customHeight="1" x14ac:dyDescent="0.25">
      <c r="A16" s="69"/>
      <c r="B16" s="70" t="s">
        <v>114</v>
      </c>
      <c r="C16" s="71" t="s">
        <v>115</v>
      </c>
      <c r="D16" s="35">
        <f>-[1]VZZ_dlouhá!G27</f>
        <v>0</v>
      </c>
      <c r="E16" s="34">
        <f>-[1]VZZ_dlouhá!J27</f>
        <v>-146</v>
      </c>
    </row>
    <row r="17" spans="1:8" ht="15" customHeight="1" x14ac:dyDescent="0.25">
      <c r="A17" s="69"/>
      <c r="B17" s="38" t="s">
        <v>116</v>
      </c>
      <c r="C17" s="36" t="s">
        <v>117</v>
      </c>
      <c r="D17" s="35">
        <f>-[1]VZZ_dlouhá!G32</f>
        <v>0</v>
      </c>
      <c r="E17" s="34">
        <f>-[1]VZZ_dlouhá!J32</f>
        <v>-10102</v>
      </c>
    </row>
    <row r="18" spans="1:8" ht="15" customHeight="1" x14ac:dyDescent="0.25">
      <c r="B18" s="38" t="s">
        <v>118</v>
      </c>
      <c r="C18" s="36" t="s">
        <v>119</v>
      </c>
      <c r="D18" s="35">
        <f>-[1]VZZ_dlouhá!G33</f>
        <v>0</v>
      </c>
      <c r="E18" s="34">
        <f>-[1]VZZ_dlouhá!J33</f>
        <v>-3525</v>
      </c>
    </row>
    <row r="19" spans="1:8" ht="15.75" customHeight="1" x14ac:dyDescent="0.25">
      <c r="B19" s="72" t="s">
        <v>120</v>
      </c>
      <c r="C19" s="27" t="s">
        <v>121</v>
      </c>
      <c r="D19" s="47">
        <f>+[1]VZZ_dlouhá!G34</f>
        <v>0</v>
      </c>
      <c r="E19" s="28">
        <f>+[1]VZZ_dlouhá!J34</f>
        <v>-20232</v>
      </c>
      <c r="G19" s="31">
        <f>+D19-SUM(D11:D18)</f>
        <v>0</v>
      </c>
      <c r="H19" s="31">
        <f>+E19-SUM(E11:E18)</f>
        <v>0</v>
      </c>
    </row>
    <row r="20" spans="1:8" x14ac:dyDescent="0.25">
      <c r="B20" s="72" t="s">
        <v>122</v>
      </c>
      <c r="C20" s="27" t="s">
        <v>123</v>
      </c>
      <c r="D20" s="73"/>
      <c r="E20" s="72"/>
    </row>
    <row r="21" spans="1:8" ht="15" customHeight="1" x14ac:dyDescent="0.25">
      <c r="B21" s="67" t="s">
        <v>104</v>
      </c>
      <c r="C21" s="71" t="s">
        <v>124</v>
      </c>
      <c r="D21" s="68">
        <f>+[1]VZZ_dlouhá!G39</f>
        <v>0</v>
      </c>
      <c r="E21" s="34">
        <f>+[1]VZZ_dlouhá!J39</f>
        <v>0</v>
      </c>
    </row>
    <row r="22" spans="1:8" ht="15" customHeight="1" x14ac:dyDescent="0.25">
      <c r="B22" s="38" t="s">
        <v>106</v>
      </c>
      <c r="C22" s="36" t="s">
        <v>125</v>
      </c>
      <c r="D22" s="35">
        <f>+[1]VZZ_dlouhá!G48</f>
        <v>0</v>
      </c>
      <c r="E22" s="34">
        <f>+[1]VZZ_dlouhá!J48</f>
        <v>0</v>
      </c>
    </row>
    <row r="23" spans="1:8" ht="15" customHeight="1" x14ac:dyDescent="0.25">
      <c r="B23" s="38" t="s">
        <v>108</v>
      </c>
      <c r="C23" s="36" t="s">
        <v>126</v>
      </c>
      <c r="D23" s="35">
        <f>+[1]VZZ_dlouhá!G49</f>
        <v>0</v>
      </c>
      <c r="E23" s="34">
        <f>+[1]VZZ_dlouhá!J49</f>
        <v>0</v>
      </c>
    </row>
    <row r="24" spans="1:8" ht="15" customHeight="1" x14ac:dyDescent="0.25">
      <c r="B24" s="38" t="s">
        <v>110</v>
      </c>
      <c r="C24" s="36" t="s">
        <v>109</v>
      </c>
      <c r="D24" s="35">
        <f>+[1]VZZ_dlouhá!G50</f>
        <v>0</v>
      </c>
      <c r="E24" s="34">
        <f>+[1]VZZ_dlouhá!J50</f>
        <v>0</v>
      </c>
    </row>
    <row r="25" spans="1:8" ht="15" customHeight="1" x14ac:dyDescent="0.25">
      <c r="B25" s="74" t="s">
        <v>112</v>
      </c>
      <c r="C25" s="37" t="s">
        <v>111</v>
      </c>
      <c r="D25" s="35">
        <f>-[1]VZZ_dlouhá!G57</f>
        <v>0</v>
      </c>
      <c r="E25" s="34">
        <f>-[1]VZZ_dlouhá!J57</f>
        <v>0</v>
      </c>
    </row>
    <row r="26" spans="1:8" ht="15" customHeight="1" x14ac:dyDescent="0.25">
      <c r="B26" s="74" t="s">
        <v>114</v>
      </c>
      <c r="C26" s="36" t="s">
        <v>127</v>
      </c>
      <c r="D26" s="35">
        <f>-[1]VZZ_dlouhá!G62</f>
        <v>0</v>
      </c>
      <c r="E26" s="34">
        <f>-[1]VZZ_dlouhá!J62</f>
        <v>0</v>
      </c>
    </row>
    <row r="27" spans="1:8" ht="15" customHeight="1" x14ac:dyDescent="0.25">
      <c r="B27" s="74" t="s">
        <v>116</v>
      </c>
      <c r="C27" s="71" t="s">
        <v>115</v>
      </c>
      <c r="D27" s="35">
        <f>-[1]VZZ_dlouhá!G63</f>
        <v>0</v>
      </c>
      <c r="E27" s="34">
        <f>-[1]VZZ_dlouhá!J63</f>
        <v>0</v>
      </c>
    </row>
    <row r="28" spans="1:8" ht="15" customHeight="1" x14ac:dyDescent="0.25">
      <c r="B28" s="38" t="s">
        <v>118</v>
      </c>
      <c r="C28" s="36" t="s">
        <v>117</v>
      </c>
      <c r="D28" s="35">
        <f>-[1]VZZ_dlouhá!G68</f>
        <v>0</v>
      </c>
      <c r="E28" s="34">
        <f>-[1]VZZ_dlouhá!J68</f>
        <v>0</v>
      </c>
    </row>
    <row r="29" spans="1:8" ht="15" customHeight="1" x14ac:dyDescent="0.25">
      <c r="B29" s="38" t="s">
        <v>128</v>
      </c>
      <c r="C29" s="36" t="s">
        <v>129</v>
      </c>
      <c r="D29" s="35">
        <f>-[1]VZZ_dlouhá!G72</f>
        <v>0</v>
      </c>
      <c r="E29" s="34">
        <f>-[1]VZZ_dlouhá!J72</f>
        <v>0</v>
      </c>
    </row>
    <row r="30" spans="1:8" ht="15" customHeight="1" x14ac:dyDescent="0.25">
      <c r="B30" s="38" t="s">
        <v>120</v>
      </c>
      <c r="C30" s="36" t="s">
        <v>130</v>
      </c>
      <c r="D30" s="35">
        <f>-[1]VZZ_dlouhá!G73</f>
        <v>0</v>
      </c>
      <c r="E30" s="34">
        <f>-[1]VZZ_dlouhá!J73</f>
        <v>0</v>
      </c>
    </row>
    <row r="31" spans="1:8" ht="15" customHeight="1" x14ac:dyDescent="0.25">
      <c r="B31" s="38" t="s">
        <v>131</v>
      </c>
      <c r="C31" s="36" t="s">
        <v>132</v>
      </c>
      <c r="D31" s="35">
        <f>-[1]VZZ_dlouhá!G74</f>
        <v>0</v>
      </c>
      <c r="E31" s="34">
        <f>-[1]VZZ_dlouhá!J74</f>
        <v>0</v>
      </c>
    </row>
    <row r="32" spans="1:8" ht="15" hidden="1" customHeight="1" outlineLevel="1" x14ac:dyDescent="0.25">
      <c r="B32" s="38" t="s">
        <v>133</v>
      </c>
      <c r="C32" s="36" t="s">
        <v>134</v>
      </c>
      <c r="D32" s="35">
        <f>-[1]VZZ_dlouhá!G75</f>
        <v>0</v>
      </c>
      <c r="E32" s="34">
        <f>-[1]VZZ_dlouhá!J75</f>
        <v>0</v>
      </c>
    </row>
    <row r="33" spans="2:8" collapsed="1" x14ac:dyDescent="0.25">
      <c r="B33" s="75" t="s">
        <v>135</v>
      </c>
      <c r="C33" s="76" t="s">
        <v>136</v>
      </c>
      <c r="D33" s="77">
        <f>+[1]VZZ_dlouhá!G76</f>
        <v>0</v>
      </c>
      <c r="E33" s="78">
        <f>+[1]VZZ_dlouhá!J76</f>
        <v>0</v>
      </c>
      <c r="G33" s="31">
        <f>+D33-SUM(D21:D32)</f>
        <v>0</v>
      </c>
      <c r="H33" s="31">
        <f>+E33-SUM(E21:E32)</f>
        <v>0</v>
      </c>
    </row>
    <row r="34" spans="2:8" x14ac:dyDescent="0.25">
      <c r="B34" s="72" t="s">
        <v>137</v>
      </c>
      <c r="C34" s="27" t="s">
        <v>138</v>
      </c>
      <c r="D34" s="73"/>
      <c r="E34" s="72"/>
    </row>
    <row r="35" spans="2:8" ht="15" customHeight="1" x14ac:dyDescent="0.25">
      <c r="B35" s="74" t="s">
        <v>104</v>
      </c>
      <c r="C35" s="36" t="s">
        <v>139</v>
      </c>
      <c r="D35" s="35">
        <f>+D19</f>
        <v>0</v>
      </c>
      <c r="E35" s="34">
        <f t="shared" ref="E35" si="0">+E19</f>
        <v>-20232</v>
      </c>
    </row>
    <row r="36" spans="2:8" ht="15" customHeight="1" x14ac:dyDescent="0.25">
      <c r="B36" s="67" t="s">
        <v>106</v>
      </c>
      <c r="C36" s="71" t="s">
        <v>136</v>
      </c>
      <c r="D36" s="68">
        <f>+D33</f>
        <v>0</v>
      </c>
      <c r="E36" s="79">
        <f>+E33</f>
        <v>0</v>
      </c>
    </row>
    <row r="37" spans="2:8" ht="15" customHeight="1" x14ac:dyDescent="0.25">
      <c r="B37" s="38" t="s">
        <v>108</v>
      </c>
      <c r="C37" s="36" t="s">
        <v>125</v>
      </c>
      <c r="D37" s="35">
        <f>+[1]VZZ_dlouhá!G88</f>
        <v>4819</v>
      </c>
      <c r="E37" s="34">
        <f>+[1]VZZ_dlouhá!J88</f>
        <v>76077</v>
      </c>
    </row>
    <row r="38" spans="2:8" ht="15" hidden="1" customHeight="1" outlineLevel="1" x14ac:dyDescent="0.25">
      <c r="B38" s="38" t="s">
        <v>110</v>
      </c>
      <c r="C38" s="36" t="s">
        <v>140</v>
      </c>
      <c r="D38" s="35">
        <f>+[1]VZZ_dlouhá!G89</f>
        <v>0</v>
      </c>
      <c r="E38" s="34">
        <f>+[1]VZZ_dlouhá!J89</f>
        <v>0</v>
      </c>
    </row>
    <row r="39" spans="2:8" ht="15" customHeight="1" collapsed="1" x14ac:dyDescent="0.25">
      <c r="B39" s="38" t="s">
        <v>112</v>
      </c>
      <c r="C39" s="36" t="s">
        <v>129</v>
      </c>
      <c r="D39" s="35">
        <f>-[1]VZZ_dlouhá!G93</f>
        <v>-403</v>
      </c>
      <c r="E39" s="34">
        <f>-[1]VZZ_dlouhá!J93</f>
        <v>-45751</v>
      </c>
    </row>
    <row r="40" spans="2:8" ht="15" customHeight="1" x14ac:dyDescent="0.25">
      <c r="B40" s="38" t="s">
        <v>114</v>
      </c>
      <c r="C40" s="37" t="s">
        <v>141</v>
      </c>
      <c r="D40" s="80">
        <f>+[1]VZZ_dlouhá!G94</f>
        <v>0</v>
      </c>
      <c r="E40" s="34">
        <f>+[1]VZZ_dlouhá!J94</f>
        <v>0</v>
      </c>
    </row>
    <row r="41" spans="2:8" ht="15" customHeight="1" x14ac:dyDescent="0.25">
      <c r="B41" s="38" t="s">
        <v>116</v>
      </c>
      <c r="C41" s="36" t="s">
        <v>142</v>
      </c>
      <c r="D41" s="80">
        <f>+[1]VZZ_dlouhá!G95</f>
        <v>1226</v>
      </c>
      <c r="E41" s="34">
        <f>+[1]VZZ_dlouhá!J95</f>
        <v>8124</v>
      </c>
    </row>
    <row r="42" spans="2:8" ht="15" customHeight="1" x14ac:dyDescent="0.25">
      <c r="B42" s="38" t="s">
        <v>118</v>
      </c>
      <c r="C42" s="36" t="s">
        <v>143</v>
      </c>
      <c r="D42" s="80">
        <f>-[1]VZZ_dlouhá!G96</f>
        <v>709</v>
      </c>
      <c r="E42" s="34">
        <f>-[1]VZZ_dlouhá!J96</f>
        <v>-4679</v>
      </c>
    </row>
    <row r="43" spans="2:8" ht="15" customHeight="1" x14ac:dyDescent="0.25">
      <c r="B43" s="38" t="s">
        <v>128</v>
      </c>
      <c r="C43" s="36" t="s">
        <v>144</v>
      </c>
      <c r="D43" s="80">
        <f>-[1]VZZ_dlouhá!G97</f>
        <v>-865</v>
      </c>
      <c r="E43" s="34">
        <f>-[1]VZZ_dlouhá!J97</f>
        <v>-10569</v>
      </c>
    </row>
    <row r="44" spans="2:8" ht="15" customHeight="1" x14ac:dyDescent="0.25">
      <c r="B44" s="72" t="s">
        <v>120</v>
      </c>
      <c r="C44" s="27" t="s">
        <v>145</v>
      </c>
      <c r="D44" s="29">
        <f>SUM(D35:D43)</f>
        <v>5486</v>
      </c>
      <c r="E44" s="29">
        <f>SUM(E35:E43)</f>
        <v>2970</v>
      </c>
    </row>
    <row r="45" spans="2:8" ht="15" customHeight="1" x14ac:dyDescent="0.25">
      <c r="B45" s="38" t="s">
        <v>131</v>
      </c>
      <c r="C45" s="36" t="s">
        <v>146</v>
      </c>
      <c r="D45" s="80">
        <f>-[1]VZZ_dlouhá!G99</f>
        <v>0</v>
      </c>
      <c r="E45" s="34">
        <f>-[1]VZZ_dlouhá!J99</f>
        <v>0</v>
      </c>
    </row>
    <row r="46" spans="2:8" ht="15" hidden="1" customHeight="1" outlineLevel="1" x14ac:dyDescent="0.25">
      <c r="B46" s="38" t="s">
        <v>133</v>
      </c>
      <c r="C46" s="36" t="s">
        <v>147</v>
      </c>
      <c r="D46" s="80">
        <f>+[1]VZZ_dlouhá!G100</f>
        <v>0</v>
      </c>
      <c r="E46" s="34">
        <f>+[1]VZZ_dlouhá!J100</f>
        <v>0</v>
      </c>
    </row>
    <row r="47" spans="2:8" ht="15" customHeight="1" collapsed="1" x14ac:dyDescent="0.25">
      <c r="B47" s="38" t="s">
        <v>135</v>
      </c>
      <c r="C47" s="36" t="s">
        <v>148</v>
      </c>
      <c r="D47" s="80">
        <f>SUM(D45:D46)</f>
        <v>0</v>
      </c>
      <c r="E47" s="80">
        <f>SUM(E45:E46)</f>
        <v>0</v>
      </c>
    </row>
    <row r="48" spans="2:8" ht="15" hidden="1" customHeight="1" outlineLevel="1" x14ac:dyDescent="0.25">
      <c r="B48" s="38" t="s">
        <v>149</v>
      </c>
      <c r="C48" s="36" t="s">
        <v>150</v>
      </c>
      <c r="D48" s="80">
        <f>-[1]VZZ_dlouhá!G102</f>
        <v>0</v>
      </c>
      <c r="E48" s="34">
        <f>-[1]VZZ_dlouhá!J102</f>
        <v>0</v>
      </c>
    </row>
    <row r="49" spans="2:8" ht="15" customHeight="1" collapsed="1" x14ac:dyDescent="0.25">
      <c r="B49" s="38" t="s">
        <v>151</v>
      </c>
      <c r="C49" s="36" t="s">
        <v>152</v>
      </c>
      <c r="D49" s="80">
        <f>-[1]VZZ_dlouhá!G103</f>
        <v>0</v>
      </c>
      <c r="E49" s="34">
        <f>-[1]VZZ_dlouhá!J103</f>
        <v>-1</v>
      </c>
    </row>
    <row r="50" spans="2:8" ht="15.75" thickBot="1" x14ac:dyDescent="0.3">
      <c r="B50" s="81" t="s">
        <v>153</v>
      </c>
      <c r="C50" s="56" t="s">
        <v>154</v>
      </c>
      <c r="D50" s="82">
        <f>+[1]VZZ_dlouhá!G104</f>
        <v>5486</v>
      </c>
      <c r="E50" s="57">
        <f>+[1]VZZ_dlouhá!J104</f>
        <v>2969</v>
      </c>
      <c r="G50" s="31">
        <f>SUM(D35:D43,D48:D49,D45:D46)-D50</f>
        <v>0</v>
      </c>
      <c r="H50" s="31">
        <f>SUM(E35:E43,E48:E49,E45:E46)-E50</f>
        <v>0</v>
      </c>
    </row>
    <row r="51" spans="2:8" ht="15.75" thickTop="1" x14ac:dyDescent="0.25"/>
  </sheetData>
  <mergeCells count="8">
    <mergeCell ref="B7:E7"/>
    <mergeCell ref="B9:C9"/>
    <mergeCell ref="B1:C1"/>
    <mergeCell ref="C2:D2"/>
    <mergeCell ref="C3:D3"/>
    <mergeCell ref="C4:D4"/>
    <mergeCell ref="C5:D5"/>
    <mergeCell ref="B6:E6"/>
  </mergeCells>
  <conditionalFormatting sqref="G19">
    <cfRule type="cellIs" dxfId="23" priority="11" operator="notEqual">
      <formula>0</formula>
    </cfRule>
    <cfRule type="cellIs" dxfId="22" priority="12" operator="equal">
      <formula>0</formula>
    </cfRule>
  </conditionalFormatting>
  <conditionalFormatting sqref="H19">
    <cfRule type="cellIs" dxfId="19" priority="9" operator="notEqual">
      <formula>0</formula>
    </cfRule>
    <cfRule type="cellIs" dxfId="18" priority="10" operator="equal">
      <formula>0</formula>
    </cfRule>
  </conditionalFormatting>
  <conditionalFormatting sqref="G33">
    <cfRule type="cellIs" dxfId="15" priority="7" operator="notEqual">
      <formula>0</formula>
    </cfRule>
    <cfRule type="cellIs" dxfId="14" priority="8" operator="equal">
      <formula>0</formula>
    </cfRule>
  </conditionalFormatting>
  <conditionalFormatting sqref="H33">
    <cfRule type="cellIs" dxfId="11" priority="5" operator="notEqual">
      <formula>0</formula>
    </cfRule>
    <cfRule type="cellIs" dxfId="10" priority="6" operator="equal">
      <formula>0</formula>
    </cfRule>
  </conditionalFormatting>
  <conditionalFormatting sqref="G50">
    <cfRule type="cellIs" dxfId="7" priority="3" operator="notEqual">
      <formula>0</formula>
    </cfRule>
    <cfRule type="cellIs" dxfId="6" priority="4" operator="equal">
      <formula>0</formula>
    </cfRule>
  </conditionalFormatting>
  <conditionalFormatting sqref="H50">
    <cfRule type="cellIs" dxfId="3" priority="1" operator="notEqual">
      <formula>0</formula>
    </cfRule>
    <cfRule type="cellIs" dxfId="2" priority="2" operator="equal">
      <formula>0</formula>
    </cfRule>
  </conditionalFormatting>
  <pageMargins left="0.7" right="0.7" top="0.78740157499999996" bottom="0.78740157499999996" header="0.3" footer="0.3"/>
  <pageSetup orientation="portrait" horizontalDpi="90" verticalDpi="90" r:id="rId1"/>
  <headerFooter>
    <oddFooter>&amp;L&amp;1#&amp;"Calibri"&amp;10&amp;K000000Interní / Internal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Rozvaha</vt:lpstr>
      <vt:lpstr>Výkaz zisku a ztráty</vt:lpstr>
    </vt:vector>
  </TitlesOfParts>
  <Company>Ceska Pojistovna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Cincibusová Lenka</dc:creator>
  <cp:lastModifiedBy>Cincibusová Lenka</cp:lastModifiedBy>
  <dcterms:created xsi:type="dcterms:W3CDTF">2021-05-06T04:34:34Z</dcterms:created>
  <dcterms:modified xsi:type="dcterms:W3CDTF">2021-05-06T04:37:50Z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56d5027-2c74-4041-897e-53f219414518_Enabled">
    <vt:lpwstr>true</vt:lpwstr>
  </property>
  <property fmtid="{D5CDD505-2E9C-101B-9397-08002B2CF9AE}" pid="3" name="MSIP_Label_756d5027-2c74-4041-897e-53f219414518_SetDate">
    <vt:lpwstr>2021-05-06T04:37:50Z</vt:lpwstr>
  </property>
  <property fmtid="{D5CDD505-2E9C-101B-9397-08002B2CF9AE}" pid="4" name="MSIP_Label_756d5027-2c74-4041-897e-53f219414518_Method">
    <vt:lpwstr>Standard</vt:lpwstr>
  </property>
  <property fmtid="{D5CDD505-2E9C-101B-9397-08002B2CF9AE}" pid="5" name="MSIP_Label_756d5027-2c74-4041-897e-53f219414518_Name">
    <vt:lpwstr>Interní-CZE-Viditelna</vt:lpwstr>
  </property>
  <property fmtid="{D5CDD505-2E9C-101B-9397-08002B2CF9AE}" pid="6" name="MSIP_Label_756d5027-2c74-4041-897e-53f219414518_SiteId">
    <vt:lpwstr>cbeb3ecc-6f45-4183-b5a8-088140deae5d</vt:lpwstr>
  </property>
  <property fmtid="{D5CDD505-2E9C-101B-9397-08002B2CF9AE}" pid="7" name="MSIP_Label_756d5027-2c74-4041-897e-53f219414518_ActionId">
    <vt:lpwstr>f7bfba24-66a1-4e1e-9d62-73826d10f5f0</vt:lpwstr>
  </property>
  <property fmtid="{D5CDD505-2E9C-101B-9397-08002B2CF9AE}" pid="8" name="MSIP_Label_756d5027-2c74-4041-897e-53f219414518_ContentBits">
    <vt:lpwstr>2</vt:lpwstr>
  </property>
</Properties>
</file>